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firstSheet="1" activeTab="1"/>
  </bookViews>
  <sheets>
    <sheet name="Титул" sheetId="1" state="hidden" r:id="rId1"/>
    <sheet name="Титул1" sheetId="2" r:id="rId2"/>
    <sheet name="Лист2" sheetId="3" state="hidden" r:id="rId3"/>
    <sheet name="3,4,5 курс" sheetId="4" r:id="rId4"/>
  </sheets>
  <definedNames>
    <definedName name="_xlnm.Print_Titles" localSheetId="3">'3,4,5 курс'!$8:$8</definedName>
    <definedName name="_xlnm.Print_Area" localSheetId="3">'3,4,5 курс'!$A$1:$V$374</definedName>
    <definedName name="_xlnm.Print_Area" localSheetId="2">'Лист2'!$A$1:$J$16</definedName>
    <definedName name="_xlnm.Print_Area" localSheetId="0">'Титул'!$B$1:$BB$41</definedName>
  </definedNames>
  <calcPr fullCalcOnLoad="1"/>
</workbook>
</file>

<file path=xl/sharedStrings.xml><?xml version="1.0" encoding="utf-8"?>
<sst xmlns="http://schemas.openxmlformats.org/spreadsheetml/2006/main" count="1125" uniqueCount="534">
  <si>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</si>
  <si>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</si>
  <si>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</si>
  <si>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</si>
  <si>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</si>
  <si>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</si>
  <si>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</si>
  <si>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</si>
  <si>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</si>
  <si>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</si>
  <si>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</si>
  <si>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</si>
  <si>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</si>
  <si>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</si>
  <si>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</si>
  <si>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</si>
  <si>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</si>
  <si>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</si>
  <si>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</si>
  <si>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</si>
  <si>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</si>
  <si>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</si>
  <si>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</si>
  <si>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</si>
  <si>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</si>
  <si>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</si>
  <si>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</si>
  <si>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</si>
  <si>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</si>
  <si>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</si>
  <si>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</si>
  <si>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</si>
  <si>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</si>
  <si>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</si>
  <si>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</si>
  <si>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</si>
  <si>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</si>
  <si>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</si>
  <si>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</si>
  <si>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</si>
  <si>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</si>
  <si>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</si>
  <si>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</si>
  <si>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</si>
  <si>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</si>
  <si>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</si>
  <si>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</si>
  <si>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Розмірне моделювання і аналіз технологічних процесів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</si>
  <si>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</si>
  <si>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</si>
  <si>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</si>
  <si>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</si>
  <si>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</si>
  <si>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</si>
  <si>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</si>
  <si>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</si>
  <si>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</si>
  <si>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</si>
  <si>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</si>
  <si>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</si>
  <si>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</si>
  <si>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</si>
  <si>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</si>
  <si>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</si>
  <si>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</si>
  <si>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</si>
  <si>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</si>
  <si>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</si>
  <si>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</si>
  <si>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</si>
  <si>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</si>
  <si>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</si>
  <si>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</si>
  <si>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</si>
  <si>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</si>
  <si>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</si>
  <si>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</si>
  <si>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</si>
  <si>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</si>
  <si>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</si>
  <si>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</si>
  <si>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</si>
  <si>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</si>
  <si>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</si>
  <si>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Теплофізичні процеси (загальний обсяг)</t>
  </si>
  <si>
    <t>Разом на базі академії:</t>
  </si>
  <si>
    <t>12+20+8</t>
  </si>
  <si>
    <t>5.05050301 "Інструментальне виробництво"</t>
  </si>
  <si>
    <t>5.05050201 "Технічне обслуговування і ремонт устаткування підприємств машинобудування"</t>
  </si>
  <si>
    <t>5.05050303 "Виробництво верстатів з програмним управлінням і роботів"</t>
  </si>
  <si>
    <t>5.05050202 "Обслуговування верстатів з програмним управлінням і робототехнічних комплексів"</t>
  </si>
  <si>
    <t>5.05050305 "Виробництво гідравлічних і пневматичних засобів автоматизації"</t>
  </si>
  <si>
    <t>5.05050507 "Виробництво автомобілів і тракторів"</t>
  </si>
  <si>
    <t>5.05050205 "Обслуговування та ремонт обладнання металургійних підприємств"</t>
  </si>
  <si>
    <t>5.05050310 "Важке машинобудування (за видами діяльності)"</t>
  </si>
  <si>
    <t>5.05050206 "Обслуговування та ремонт обладнання підприємств будівельних матеріалів"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</si>
  <si>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</si>
  <si>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</si>
  <si>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</si>
  <si>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</si>
  <si>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</si>
  <si>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t>К/Н</t>
  </si>
  <si>
    <t>ІНТЕГРОВАНИЙ НАВЧАЛЬНИЙ ПЛАН</t>
  </si>
  <si>
    <t>на основі ОПП молодшого спеціаліста за спеціальностями: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</si>
  <si>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</si>
  <si>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</si>
  <si>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</si>
  <si>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</si>
  <si>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</si>
  <si>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</si>
  <si>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</si>
  <si>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</si>
  <si>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</si>
  <si>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</si>
  <si>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</si>
  <si>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</si>
  <si>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</si>
  <si>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</si>
  <si>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</si>
  <si>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</si>
  <si>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</si>
  <si>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</si>
  <si>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</si>
  <si>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Розподіл годин по курсах і семестрах (триместрах)</t>
  </si>
  <si>
    <t>8/4</t>
  </si>
  <si>
    <t>Матеріалознавство</t>
  </si>
  <si>
    <t>4/4</t>
  </si>
  <si>
    <t>4/0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</si>
  <si>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</si>
  <si>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</si>
  <si>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</si>
  <si>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</si>
  <si>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</si>
  <si>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Кількість кредитів ЄКТС</t>
  </si>
  <si>
    <t>Розподіл за триместрами</t>
  </si>
  <si>
    <t>Настановна та екзаменаційна сесія</t>
  </si>
  <si>
    <t>III</t>
  </si>
  <si>
    <t>IV</t>
  </si>
  <si>
    <t>V</t>
  </si>
  <si>
    <t>4/2</t>
  </si>
  <si>
    <t>12/0</t>
  </si>
  <si>
    <t>0/6</t>
  </si>
  <si>
    <t>8/0</t>
  </si>
  <si>
    <t>0/2</t>
  </si>
  <si>
    <t>8/6</t>
  </si>
  <si>
    <t>Захист дипломного проекту</t>
  </si>
  <si>
    <t xml:space="preserve">Строк навчання - 3 роки </t>
  </si>
  <si>
    <t>10+20+10</t>
  </si>
  <si>
    <t>"___" ____________ 2015 р.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</si>
  <si>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</si>
  <si>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</si>
  <si>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</si>
  <si>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</si>
  <si>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</si>
  <si>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</si>
  <si>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</si>
  <si>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</si>
  <si>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</si>
  <si>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</si>
  <si>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</si>
  <si>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</si>
  <si>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</si>
  <si>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</si>
  <si>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</si>
  <si>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</si>
  <si>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</si>
  <si>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</si>
  <si>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</si>
  <si>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</si>
  <si>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</si>
  <si>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</si>
  <si>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</si>
  <si>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</si>
  <si>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</si>
  <si>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</si>
  <si>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</si>
  <si>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</si>
  <si>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Екологія на базі ВНЗ 1 рівня</t>
  </si>
  <si>
    <t xml:space="preserve">2. ДИСЦИПЛІНИ ВІЛЬНОГО ВИБОРУ </t>
  </si>
  <si>
    <t>2.2.2 Спеціалізація "Обладнання та технології пластичного формування конструкцій машинобудування"</t>
  </si>
  <si>
    <t>Технологічні основи машинобудування (загальний обсяг)*</t>
  </si>
  <si>
    <t>1.2.6.1</t>
  </si>
  <si>
    <t>1.2.7.1.1</t>
  </si>
  <si>
    <t>1.2.7.1.2</t>
  </si>
  <si>
    <t>Технологія конструкційних матеріалів  (загальний обсяг) на базі ВНЗ 1 рівня</t>
  </si>
  <si>
    <t xml:space="preserve">2.3 Дисципліни загально-професійної підготовки 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</si>
  <si>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</si>
  <si>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</si>
  <si>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</si>
  <si>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</si>
  <si>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</si>
  <si>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</si>
  <si>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</si>
  <si>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</si>
  <si>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</si>
  <si>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</si>
  <si>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</si>
  <si>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</si>
  <si>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</si>
  <si>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</si>
  <si>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</si>
  <si>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</si>
  <si>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</si>
  <si>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</si>
  <si>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Разом ТМ: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</si>
  <si>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</si>
  <si>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</si>
  <si>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</si>
  <si>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</si>
  <si>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</si>
  <si>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</si>
  <si>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</si>
  <si>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</si>
  <si>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</si>
  <si>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</si>
  <si>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</si>
  <si>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</si>
  <si>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</si>
  <si>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</si>
  <si>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</si>
  <si>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</si>
  <si>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</si>
  <si>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</si>
  <si>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2.3.2.6</t>
  </si>
  <si>
    <t>2.3.2.7</t>
  </si>
  <si>
    <t>Системи автоматизованого проектування технологічних процесів (загальний обсяг)</t>
  </si>
  <si>
    <t>2.3.2.8</t>
  </si>
  <si>
    <t>Теорія пластичної деформації (загальний обсяг)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</si>
  <si>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</si>
  <si>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</si>
  <si>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</si>
  <si>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</si>
  <si>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</si>
  <si>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</si>
  <si>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</si>
  <si>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</si>
  <si>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</si>
  <si>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</si>
  <si>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</si>
  <si>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</si>
  <si>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</si>
  <si>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</si>
  <si>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</si>
  <si>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</si>
  <si>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Усього на базі ВНЗ 1 рівня:</t>
  </si>
  <si>
    <t>Усього на базі академії:</t>
  </si>
  <si>
    <t>Разом за п.1.1.: у т.ч. на базі академії</t>
  </si>
  <si>
    <t>Разом за п.1.2.: у т.ч. на базі академії</t>
  </si>
  <si>
    <t xml:space="preserve"> Кількість курсових робіт</t>
  </si>
  <si>
    <t xml:space="preserve"> Кількість курсових проектів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</si>
  <si>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</si>
  <si>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</si>
  <si>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</si>
  <si>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</si>
  <si>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</si>
  <si>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</si>
  <si>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</si>
  <si>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</si>
  <si>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</si>
  <si>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</si>
  <si>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</si>
  <si>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</si>
  <si>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</si>
  <si>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</si>
  <si>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</si>
  <si>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</si>
  <si>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</si>
  <si>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</si>
  <si>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</si>
  <si>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</si>
  <si>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</si>
  <si>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</si>
  <si>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</si>
  <si>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</si>
  <si>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</si>
  <si>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</si>
  <si>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</si>
  <si>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 xml:space="preserve">                                                                   ЗАГАЛЬНА КІЛЬКІСТЬ ГОДИН ОТП</t>
  </si>
  <si>
    <t>Завідувач кафедри ТМ</t>
  </si>
  <si>
    <t>8/2</t>
  </si>
  <si>
    <t xml:space="preserve">V. ПЛАН НАВЧАЛЬНОГО ПРОЦЕСУ на 2016/2017 навч. рік (заочна прискорена форма)   </t>
  </si>
  <si>
    <t>"___" ____________ 2016 р.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</si>
  <si>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</si>
  <si>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>спеціалізація:</t>
    </r>
    <r>
      <rPr>
        <b/>
        <sz val="12"/>
        <rFont val="Times New Roman"/>
        <family val="1"/>
      </rPr>
      <t xml:space="preserve"> 1 Комп’ютерне моделювання і проектування процесів і машин (МПФ)</t>
    </r>
  </si>
  <si>
    <r>
      <t xml:space="preserve">    </t>
    </r>
    <r>
      <rPr>
        <b/>
        <sz val="12"/>
        <rFont val="Times New Roman"/>
        <family val="1"/>
      </rPr>
      <t>2 Гідравлічні машини, гідроприводи та гідропневмоавтоматика      (МПФ)</t>
    </r>
  </si>
  <si>
    <t xml:space="preserve">    3 Роботомеханічні системи та комплекси                                            (МПФ)</t>
  </si>
  <si>
    <t xml:space="preserve">    4 Технології машинобудування                                                            (ТМ)</t>
  </si>
  <si>
    <r>
      <t xml:space="preserve">    </t>
    </r>
    <r>
      <rPr>
        <b/>
        <sz val="12"/>
        <rFont val="Times New Roman"/>
        <family val="1"/>
      </rPr>
      <t>5 Інтегровані комп’ютеризовані технології машинобудування          (ТМ)</t>
    </r>
  </si>
  <si>
    <t xml:space="preserve">    6 Технології і устаткування зварювання                                           (ОТЗВ)</t>
  </si>
  <si>
    <t xml:space="preserve">    7  Технології і інжиніринг в зварюванні і споріднених технологіях (ОТЗВ)</t>
  </si>
  <si>
    <t>5.05050203 - "Обслуговування засобів гідромеханізації"</t>
  </si>
  <si>
    <t>5.05050401 "Зварювальне виробництво"</t>
  </si>
  <si>
    <t>6.05050401 "Монтаж і експлуатація електроустаткування електростанцій і енергосистем"</t>
  </si>
  <si>
    <t>5.05050213 -  "Експлуатація засобів механізації та автоматизації перевантажувальних робіт"</t>
  </si>
  <si>
    <t>5.05050404 "Обслуговування і ремонт устаткування зварювального виробництва"</t>
  </si>
  <si>
    <t>Завідувач кафедри МПФ</t>
  </si>
  <si>
    <t xml:space="preserve">              О.Є.Марков</t>
  </si>
  <si>
    <t>Завідувач кафедри ОіТЗВ</t>
  </si>
  <si>
    <t xml:space="preserve">              Н.О.Макаренко</t>
  </si>
  <si>
    <t>2.1.1.1</t>
  </si>
  <si>
    <t>1.2.3.1.1</t>
  </si>
  <si>
    <t>1.2.3.1.2</t>
  </si>
  <si>
    <t>1.2.4.1</t>
  </si>
  <si>
    <t>1.2.8.1</t>
  </si>
  <si>
    <t>2.1.1.1.1</t>
  </si>
  <si>
    <t>2.1.1.2</t>
  </si>
  <si>
    <t>2.1.1.2.1</t>
  </si>
  <si>
    <t>2.1.1.3</t>
  </si>
  <si>
    <t>2.1.1.3.1</t>
  </si>
  <si>
    <t>2.1.1.3.2</t>
  </si>
  <si>
    <t>2.1.1.4</t>
  </si>
  <si>
    <t>2.1.1.4.1</t>
  </si>
  <si>
    <t>2.1.1.5</t>
  </si>
  <si>
    <t>2.1.1.6</t>
  </si>
  <si>
    <t>2.1.1.6.1</t>
  </si>
  <si>
    <t>2.1.1.7</t>
  </si>
  <si>
    <t>2.1.1.7.1</t>
  </si>
  <si>
    <t>2.1.1.8</t>
  </si>
  <si>
    <t>2.1.1.9</t>
  </si>
  <si>
    <t>2.1.1.8.1</t>
  </si>
  <si>
    <t>2.3.1 Спеціалізації каф. ТМ</t>
  </si>
  <si>
    <t>Спеціалізації "Технології машинобудування", "Інтегровані комп'ютеризовані технології машинобудування"</t>
  </si>
  <si>
    <t>Проектування технологічних процесів</t>
  </si>
  <si>
    <t>Технологічні основи машинобудування (загальний обсяг) на базі ВНЗ 1 рівня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</si>
  <si>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</si>
  <si>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</si>
  <si>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</si>
  <si>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</si>
  <si>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</si>
  <si>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</si>
  <si>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</si>
  <si>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2.3.1.3.2</t>
  </si>
  <si>
    <t>2.3.1.3.2.1</t>
  </si>
  <si>
    <t>2.3.1.3.3</t>
  </si>
  <si>
    <t>2.3.1.3.3.1</t>
  </si>
  <si>
    <t>2.3.1.3.4</t>
  </si>
  <si>
    <t>2.3.1.3.4.1</t>
  </si>
  <si>
    <t>2.3.1.4.1.1</t>
  </si>
  <si>
    <t>2.3.1.4.2</t>
  </si>
  <si>
    <t>2.3.1.4.2.1</t>
  </si>
  <si>
    <t>2.3.1.5.1.1</t>
  </si>
  <si>
    <t>2.3.1.5.2</t>
  </si>
  <si>
    <t>2.3.1.5.2.1</t>
  </si>
  <si>
    <t>2.3.1.6.1.1</t>
  </si>
  <si>
    <t>2.3.1.7.2</t>
  </si>
  <si>
    <t xml:space="preserve">              С.В. Ковалевський</t>
  </si>
  <si>
    <t>23</t>
  </si>
  <si>
    <t>147</t>
  </si>
  <si>
    <t>2.1.1.6.1.1</t>
  </si>
  <si>
    <t>2.1.1.6.1.2</t>
  </si>
  <si>
    <t>2.2. Природничо-наукові дисципліни</t>
  </si>
  <si>
    <t>2.2.1 Спеціалізації каф. ТМ та МПФ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</si>
  <si>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</si>
  <si>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</si>
  <si>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(загальний обсяг) </t>
  </si>
  <si>
    <t xml:space="preserve">Електротехніка </t>
  </si>
  <si>
    <t>Електричні машини</t>
  </si>
  <si>
    <t>Електроніка та схемотехніка</t>
  </si>
  <si>
    <t>0/4</t>
  </si>
  <si>
    <t>Матеріалознавство з основами термообробки на базі ВНЗ 1 рівня</t>
  </si>
  <si>
    <t xml:space="preserve">Технологія металів і матеріалознавство (загальний обсяг) </t>
  </si>
  <si>
    <t>Разом: у т.ч. на базі ВНЗ 1 рівня</t>
  </si>
  <si>
    <t>2.2.3 Спеціалізації кафедри ОТЗВ</t>
  </si>
  <si>
    <t>2.2.3.1</t>
  </si>
  <si>
    <t>2.2.3.1.1</t>
  </si>
  <si>
    <t>2.2.3.1.2</t>
  </si>
  <si>
    <t>2.2.3.2</t>
  </si>
  <si>
    <t>2.2.3.2.1</t>
  </si>
  <si>
    <t>2.2.3.2.2</t>
  </si>
  <si>
    <t>2.2.3.2.3</t>
  </si>
  <si>
    <t>2.2.3.3</t>
  </si>
  <si>
    <t>2.2.3.4</t>
  </si>
  <si>
    <t>2.2.3.4.1</t>
  </si>
  <si>
    <t>2.2.3.5</t>
  </si>
  <si>
    <t>2.3.3 Спеціалізації  кафедри ОТЗВ</t>
  </si>
  <si>
    <t>2.3.3.1</t>
  </si>
  <si>
    <t xml:space="preserve">Автоматичне керування зварюванням (загальний обсяг) </t>
  </si>
  <si>
    <t>2.3.3.1.1</t>
  </si>
  <si>
    <t>2.3.3.2</t>
  </si>
  <si>
    <t xml:space="preserve">Зварювальні джерела живлення (загальний обсяг) </t>
  </si>
  <si>
    <t>2.3.3.2.1</t>
  </si>
  <si>
    <t>2.3.3.3</t>
  </si>
  <si>
    <t xml:space="preserve">Наплавлення та напилення (загальний обсяг) </t>
  </si>
  <si>
    <t>2.3.3.3.1</t>
  </si>
  <si>
    <t>Наплавлення та напилення</t>
  </si>
  <si>
    <t>2.3.3.3.2</t>
  </si>
  <si>
    <t>2.3.3.4</t>
  </si>
  <si>
    <t xml:space="preserve">Напруження та деформації при зварюванні (загальний обсяг) </t>
  </si>
  <si>
    <t>2.3.3.4.1</t>
  </si>
  <si>
    <t>2.3.3.5</t>
  </si>
  <si>
    <t xml:space="preserve">Теорія  процесів зварювання (загальний обсяг) </t>
  </si>
  <si>
    <t>2.3.3.5.1</t>
  </si>
  <si>
    <t>Теорія  процесів зварювання</t>
  </si>
  <si>
    <t>2.3.3.5.2</t>
  </si>
  <si>
    <t>2.3.3.5.3</t>
  </si>
  <si>
    <t>Теорія  процесів зварювання(к.р)</t>
  </si>
  <si>
    <t>2.3.3.6</t>
  </si>
  <si>
    <t xml:space="preserve">Проектування зварних конструкцій (загальний обсяг) </t>
  </si>
  <si>
    <t>2.3.3.6.1</t>
  </si>
  <si>
    <t>Проектування зварних конструкцій</t>
  </si>
  <si>
    <t>2.3.3.6.2</t>
  </si>
  <si>
    <t>2.3.3.7</t>
  </si>
  <si>
    <t xml:space="preserve">Технологія та устаткування зварювання плавленням (загальний обсяг) </t>
  </si>
  <si>
    <t>2.3.3.7.1</t>
  </si>
  <si>
    <t xml:space="preserve">Технологія та устаткування зварювання плавленням </t>
  </si>
  <si>
    <t>2.3.3.7.2</t>
  </si>
  <si>
    <t>2.3.3.7.3</t>
  </si>
  <si>
    <t>Технологія та устаткування зварювання плавленням(к.р)</t>
  </si>
  <si>
    <t>2.3.3.8</t>
  </si>
  <si>
    <t xml:space="preserve">Технологія та устаткування зварювання тиском (загальний обсяг) </t>
  </si>
  <si>
    <t>2.3.3.8.1</t>
  </si>
  <si>
    <t>Технологія та устаткування зварювання тиском (к.р)</t>
  </si>
  <si>
    <t>2.3.3.9</t>
  </si>
  <si>
    <t>2.3.3.9.1</t>
  </si>
  <si>
    <t>2.3.3.10</t>
  </si>
  <si>
    <t xml:space="preserve">Технологічні процеси зварювального виробництва (загальний обсяг) </t>
  </si>
  <si>
    <t>Спеціалізація "Технології і устаткування зварюванням"</t>
  </si>
  <si>
    <t>2.3.3.11</t>
  </si>
  <si>
    <t xml:space="preserve">Показники якості зварних конструкцій  (загальний обсяг) </t>
  </si>
  <si>
    <t>2.3.3.11.1</t>
  </si>
  <si>
    <t>2.3.3.12</t>
  </si>
  <si>
    <t xml:space="preserve">САПР зварних конструкцій  (загальний обсяг) </t>
  </si>
  <si>
    <t>2.3.3.12.1</t>
  </si>
  <si>
    <t>2.3.3.13</t>
  </si>
  <si>
    <t xml:space="preserve">Стандартизація та якість продукції  (загальний обсяг) </t>
  </si>
  <si>
    <t>2.3.3.13.1</t>
  </si>
  <si>
    <t>2.3.3.14</t>
  </si>
  <si>
    <t xml:space="preserve">Технологія зварювання спеціальних сталей і сплавів  (загальний обсяг) </t>
  </si>
  <si>
    <t>2.3.3.14.1</t>
  </si>
  <si>
    <t>Спеціалізація "Технології і інжиніринг в зварюванні і споріднених технологіях"</t>
  </si>
  <si>
    <t xml:space="preserve">Контроль якості  (загальний обсяг) </t>
  </si>
  <si>
    <t xml:space="preserve">САПР технології зварювання  (загальний обсяг) </t>
  </si>
  <si>
    <t xml:space="preserve">Спеціальні методи зварювання  (загальний обсяг) </t>
  </si>
  <si>
    <t xml:space="preserve">Теоретичні основи відновлення та зміцнення деталей  (загальний обсяг) 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</si>
  <si>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</si>
  <si>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</si>
  <si>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</si>
  <si>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>Разом п.2.2.3: у т.ч. на базі академії</t>
  </si>
  <si>
    <t>Разом ОТЗВ:</t>
  </si>
  <si>
    <t xml:space="preserve">                                                                   ЗАГАЛЬНА КІЛЬКІСТЬ ГОДИН ОТЗВ</t>
  </si>
  <si>
    <t>Обладнання механоскладального виробництва (КМСІТ)</t>
  </si>
  <si>
    <t>Іноземна мова (за професійним спрямуванням)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</si>
  <si>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</si>
  <si>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</si>
  <si>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</si>
  <si>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2.3.2.3.1.1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</si>
  <si>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</si>
  <si>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</si>
  <si>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</si>
  <si>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</si>
  <si>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</si>
  <si>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</si>
  <si>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</si>
  <si>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</si>
  <si>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</si>
  <si>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</si>
  <si>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</si>
  <si>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</si>
  <si>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</si>
  <si>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</si>
  <si>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</si>
  <si>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</si>
  <si>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</si>
  <si>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</si>
  <si>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</si>
  <si>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</si>
  <si>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</si>
  <si>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</si>
  <si>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</si>
  <si>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</si>
  <si>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</si>
  <si>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</si>
  <si>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</si>
  <si>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</si>
  <si>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</si>
  <si>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</si>
  <si>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</si>
  <si>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</si>
  <si>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</si>
  <si>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</si>
  <si>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t>Спеціалізація "Комп’ютерне моделювання і проектування процесів і машин"</t>
  </si>
  <si>
    <t>Спеціалізація "Гідравлічні машини, гідроприводи та гідропневмоавтоматика"</t>
  </si>
  <si>
    <t>Спеціалізація "Роботомеханічні системи та комплекси"</t>
  </si>
  <si>
    <t>Разом за п.1: у т.ч. на базі академії</t>
  </si>
  <si>
    <t>Разом  за п.2.2.1</t>
  </si>
  <si>
    <t xml:space="preserve">Разом за п.1: </t>
  </si>
  <si>
    <t>Разом  за п.1.2.:</t>
  </si>
  <si>
    <t>Усього ОТП:</t>
  </si>
  <si>
    <t>1.2.2.1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</si>
  <si>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технічний фахівець з інженерної механіки</t>
    </r>
  </si>
  <si>
    <t>12/4</t>
  </si>
  <si>
    <t>36/14</t>
  </si>
  <si>
    <t>16/10</t>
  </si>
  <si>
    <t xml:space="preserve"> 4/0</t>
  </si>
  <si>
    <t>Підйомно-транспортні машини в 16/17 н.р. не планувати</t>
  </si>
  <si>
    <t>12,13</t>
  </si>
  <si>
    <t>на базі академії (13тр. тільки в 16/17 н.р.)</t>
  </si>
  <si>
    <t>/4/2</t>
  </si>
  <si>
    <t>Нагрівальне обладнання (курсова робота) в 16/17 н.р. не планувати</t>
  </si>
  <si>
    <t>Проектування  зварювальних  конструкцій  (к р)</t>
  </si>
  <si>
    <t>24</t>
  </si>
  <si>
    <t>Технологічна оснастка (загальний обсяг)  в 16/17 н.р. не планувати</t>
  </si>
  <si>
    <t>12/2</t>
  </si>
  <si>
    <t>28/8</t>
  </si>
  <si>
    <t>20/8</t>
  </si>
  <si>
    <t>Разом п. 2.3.1.:</t>
  </si>
  <si>
    <t>16/2</t>
  </si>
  <si>
    <t>32/10</t>
  </si>
  <si>
    <t>32/6</t>
  </si>
  <si>
    <t>28/12</t>
  </si>
  <si>
    <t>36/10</t>
  </si>
  <si>
    <t>Декан ФЕМ</t>
  </si>
  <si>
    <t xml:space="preserve">              Є.В. Мироненко</t>
  </si>
  <si>
    <t>16/4</t>
  </si>
  <si>
    <t>8/8</t>
  </si>
  <si>
    <t>20/4</t>
  </si>
  <si>
    <t>36/12</t>
  </si>
  <si>
    <t>40/12</t>
  </si>
  <si>
    <t>12/6</t>
  </si>
  <si>
    <t>28/10</t>
  </si>
  <si>
    <t>44/20</t>
  </si>
  <si>
    <t>44/10</t>
  </si>
  <si>
    <t>44/14</t>
  </si>
  <si>
    <t>38/14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</si>
  <si>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</si>
  <si>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 ДЕРЖАВНА АТЕСТАЦІЯ</t>
  </si>
  <si>
    <t>3 ДЕРЖАВНА АТЕСТАЦІЯ (ТМ)</t>
  </si>
  <si>
    <t>3. ДЕРЖАВНА АТЕСТАЦІЯ (МТО)</t>
  </si>
  <si>
    <t>3  ДЕРЖАВНА АТЕСТАЦІЯ (ЗВ)</t>
  </si>
  <si>
    <t>36/16</t>
  </si>
  <si>
    <t>40/16</t>
  </si>
  <si>
    <t>12,14</t>
  </si>
  <si>
    <t>на базі академії 14 тр. тільки в 16/17 н.р.</t>
  </si>
  <si>
    <r>
      <t xml:space="preserve">форма навчання:   </t>
    </r>
    <r>
      <rPr>
        <b/>
        <sz val="14"/>
        <rFont val="Times New Roman"/>
        <family val="1"/>
      </rPr>
      <t xml:space="preserve">заочна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</si>
</sst>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.00_-;\-* #,##0.00_-;\ &quot;&quot;_-;_-@_-"/>
    <numFmt numFmtId="187" formatCode="#,##0.0&quot;р.&quot;"/>
    <numFmt numFmtId="188" formatCode="#,##0.0"/>
    <numFmt numFmtId="189" formatCode="#,##0.0_ ;\-#,##0.0\ "/>
    <numFmt numFmtId="190" formatCode="#,##0_ ;\-#,##0\ "/>
    <numFmt numFmtId="191" formatCode="[$-FC19]d\ mmmm\ yyyy\ &quot;г.&quot;"/>
    <numFmt numFmtId="192" formatCode="#,##0_-;\-* #,##0_-;\ _-;_-@_-"/>
    <numFmt numFmtId="193" formatCode="#,##0;\-* #,##0_-;\ _-;_-@_-"/>
    <numFmt numFmtId="194" formatCode="#,##0.0;\-* #,##0.0_-;\ _-;_-@_-"/>
  </numFmts>
  <fonts count="8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9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wrapText="1"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vertical="center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82" fontId="6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right" vertical="center" wrapText="1"/>
    </xf>
    <xf numFmtId="183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3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180" fontId="2" fillId="33" borderId="0" xfId="0" applyNumberFormat="1" applyFont="1" applyFill="1" applyBorder="1" applyAlignment="1" applyProtection="1">
      <alignment horizontal="left" vertical="center" wrapText="1"/>
      <protection/>
    </xf>
    <xf numFmtId="180" fontId="2" fillId="33" borderId="0" xfId="0" applyNumberFormat="1" applyFont="1" applyFill="1" applyBorder="1" applyAlignment="1" applyProtection="1">
      <alignment horizontal="center" vertical="center" wrapText="1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right" vertical="center"/>
      <protection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center" vertical="center"/>
      <protection/>
    </xf>
    <xf numFmtId="49" fontId="30" fillId="33" borderId="14" xfId="0" applyNumberFormat="1" applyFont="1" applyFill="1" applyBorder="1" applyAlignment="1" applyProtection="1">
      <alignment horizontal="center" vertical="center"/>
      <protection/>
    </xf>
    <xf numFmtId="49" fontId="30" fillId="33" borderId="10" xfId="0" applyNumberFormat="1" applyFont="1" applyFill="1" applyBorder="1" applyAlignment="1" applyProtection="1">
      <alignment horizontal="center" vertical="center"/>
      <protection/>
    </xf>
    <xf numFmtId="49" fontId="34" fillId="33" borderId="10" xfId="0" applyNumberFormat="1" applyFont="1" applyFill="1" applyBorder="1" applyAlignment="1" applyProtection="1">
      <alignment horizontal="center" vertical="center"/>
      <protection/>
    </xf>
    <xf numFmtId="0" fontId="30" fillId="33" borderId="11" xfId="0" applyNumberFormat="1" applyFont="1" applyFill="1" applyBorder="1" applyAlignment="1" applyProtection="1">
      <alignment horizontal="center" vertical="center" wrapText="1"/>
      <protection/>
    </xf>
    <xf numFmtId="0" fontId="30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right" vertical="center" wrapText="1"/>
      <protection/>
    </xf>
    <xf numFmtId="180" fontId="7" fillId="33" borderId="0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9" fontId="7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5" xfId="0" applyNumberFormat="1" applyFont="1" applyFill="1" applyBorder="1" applyAlignment="1" applyProtection="1">
      <alignment vertical="center"/>
      <protection/>
    </xf>
    <xf numFmtId="18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2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180" fontId="7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/>
    </xf>
    <xf numFmtId="189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180" fontId="7" fillId="33" borderId="18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189" fontId="7" fillId="33" borderId="10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80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right" vertical="center"/>
      <protection/>
    </xf>
    <xf numFmtId="180" fontId="7" fillId="33" borderId="21" xfId="0" applyNumberFormat="1" applyFont="1" applyFill="1" applyBorder="1" applyAlignment="1" applyProtection="1">
      <alignment vertical="center"/>
      <protection/>
    </xf>
    <xf numFmtId="180" fontId="2" fillId="33" borderId="21" xfId="0" applyNumberFormat="1" applyFont="1" applyFill="1" applyBorder="1" applyAlignment="1" applyProtection="1">
      <alignment vertical="center"/>
      <protection/>
    </xf>
    <xf numFmtId="189" fontId="7" fillId="33" borderId="21" xfId="0" applyNumberFormat="1" applyFont="1" applyFill="1" applyBorder="1" applyAlignment="1" applyProtection="1">
      <alignment horizontal="center" vertical="center"/>
      <protection/>
    </xf>
    <xf numFmtId="180" fontId="7" fillId="33" borderId="21" xfId="0" applyNumberFormat="1" applyFont="1" applyFill="1" applyBorder="1" applyAlignment="1" applyProtection="1">
      <alignment horizontal="center" vertical="center"/>
      <protection/>
    </xf>
    <xf numFmtId="18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182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righ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27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7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horizontal="center" vertical="center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vertical="center" wrapText="1"/>
    </xf>
    <xf numFmtId="49" fontId="15" fillId="0" borderId="36" xfId="0" applyNumberFormat="1" applyFont="1" applyFill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84" fontId="2" fillId="33" borderId="35" xfId="0" applyNumberFormat="1" applyFont="1" applyFill="1" applyBorder="1" applyAlignment="1" applyProtection="1">
      <alignment horizontal="center" vertical="center" wrapText="1"/>
      <protection/>
    </xf>
    <xf numFmtId="181" fontId="2" fillId="33" borderId="35" xfId="0" applyNumberFormat="1" applyFont="1" applyFill="1" applyBorder="1" applyAlignment="1" applyProtection="1">
      <alignment horizontal="center" vertical="center"/>
      <protection/>
    </xf>
    <xf numFmtId="0" fontId="29" fillId="0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15" fillId="0" borderId="23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vertical="center" wrapText="1"/>
    </xf>
    <xf numFmtId="49" fontId="2" fillId="33" borderId="38" xfId="0" applyNumberFormat="1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left" vertical="center" wrapText="1"/>
    </xf>
    <xf numFmtId="49" fontId="2" fillId="33" borderId="38" xfId="0" applyNumberFormat="1" applyFont="1" applyFill="1" applyBorder="1" applyAlignment="1">
      <alignment vertical="center" wrapText="1"/>
    </xf>
    <xf numFmtId="49" fontId="2" fillId="33" borderId="38" xfId="0" applyNumberFormat="1" applyFont="1" applyFill="1" applyBorder="1" applyAlignment="1">
      <alignment vertical="center" wrapText="1"/>
    </xf>
    <xf numFmtId="49" fontId="2" fillId="33" borderId="39" xfId="0" applyNumberFormat="1" applyFont="1" applyFill="1" applyBorder="1" applyAlignment="1">
      <alignment vertical="center" wrapText="1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 applyProtection="1">
      <alignment horizontal="center" vertical="center"/>
      <protection/>
    </xf>
    <xf numFmtId="180" fontId="7" fillId="33" borderId="41" xfId="0" applyNumberFormat="1" applyFont="1" applyFill="1" applyBorder="1" applyAlignment="1" applyProtection="1">
      <alignment horizontal="center" vertical="center"/>
      <protection/>
    </xf>
    <xf numFmtId="49" fontId="7" fillId="33" borderId="39" xfId="0" applyNumberFormat="1" applyFont="1" applyFill="1" applyBorder="1" applyAlignment="1">
      <alignment horizontal="left" vertical="center" wrapText="1"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30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0" fontId="2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33" borderId="42" xfId="0" applyNumberFormat="1" applyFont="1" applyFill="1" applyBorder="1" applyAlignment="1">
      <alignment horizontal="center" vertical="center" wrapText="1"/>
    </xf>
    <xf numFmtId="1" fontId="29" fillId="0" borderId="3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1" fontId="15" fillId="0" borderId="33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 wrapText="1"/>
    </xf>
    <xf numFmtId="1" fontId="15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81" fontId="7" fillId="33" borderId="42" xfId="0" applyNumberFormat="1" applyFont="1" applyFill="1" applyBorder="1" applyAlignment="1" applyProtection="1">
      <alignment horizontal="center" vertical="center"/>
      <protection/>
    </xf>
    <xf numFmtId="181" fontId="7" fillId="33" borderId="47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3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 applyProtection="1">
      <alignment horizontal="center" vertical="center"/>
      <protection/>
    </xf>
    <xf numFmtId="1" fontId="2" fillId="33" borderId="50" xfId="0" applyNumberFormat="1" applyFont="1" applyFill="1" applyBorder="1" applyAlignment="1" applyProtection="1">
      <alignment horizontal="center" vertical="center"/>
      <protection/>
    </xf>
    <xf numFmtId="1" fontId="2" fillId="33" borderId="51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center" vertical="center"/>
      <protection/>
    </xf>
    <xf numFmtId="49" fontId="7" fillId="33" borderId="52" xfId="0" applyNumberFormat="1" applyFont="1" applyFill="1" applyBorder="1" applyAlignment="1" applyProtection="1">
      <alignment horizontal="center" vertical="center"/>
      <protection/>
    </xf>
    <xf numFmtId="49" fontId="7" fillId="33" borderId="42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189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36" fillId="0" borderId="0" xfId="55" applyFont="1" applyBorder="1" applyAlignment="1" applyProtection="1">
      <alignment horizontal="left" wrapText="1"/>
      <protection locked="0"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1" fontId="29" fillId="0" borderId="44" xfId="0" applyNumberFormat="1" applyFont="1" applyFill="1" applyBorder="1" applyAlignment="1" applyProtection="1">
      <alignment horizontal="center" vertical="center"/>
      <protection/>
    </xf>
    <xf numFmtId="1" fontId="35" fillId="0" borderId="44" xfId="0" applyNumberFormat="1" applyFont="1" applyFill="1" applyBorder="1" applyAlignment="1" applyProtection="1">
      <alignment horizontal="center" vertical="center"/>
      <protection/>
    </xf>
    <xf numFmtId="181" fontId="7" fillId="33" borderId="53" xfId="0" applyNumberFormat="1" applyFont="1" applyFill="1" applyBorder="1" applyAlignment="1" applyProtection="1">
      <alignment horizontal="center" vertical="center"/>
      <protection/>
    </xf>
    <xf numFmtId="183" fontId="29" fillId="0" borderId="38" xfId="0" applyNumberFormat="1" applyFont="1" applyFill="1" applyBorder="1" applyAlignment="1" applyProtection="1">
      <alignment horizontal="center" vertical="center"/>
      <protection/>
    </xf>
    <xf numFmtId="183" fontId="35" fillId="0" borderId="38" xfId="0" applyNumberFormat="1" applyFont="1" applyFill="1" applyBorder="1" applyAlignment="1" applyProtection="1">
      <alignment horizontal="center" vertical="center"/>
      <protection/>
    </xf>
    <xf numFmtId="183" fontId="7" fillId="33" borderId="54" xfId="0" applyNumberFormat="1" applyFont="1" applyFill="1" applyBorder="1" applyAlignment="1" applyProtection="1">
      <alignment horizontal="center" vertical="center"/>
      <protection/>
    </xf>
    <xf numFmtId="1" fontId="31" fillId="0" borderId="44" xfId="0" applyNumberFormat="1" applyFont="1" applyFill="1" applyBorder="1" applyAlignment="1" applyProtection="1">
      <alignment horizontal="center" vertical="center"/>
      <protection/>
    </xf>
    <xf numFmtId="190" fontId="7" fillId="33" borderId="44" xfId="0" applyNumberFormat="1" applyFont="1" applyFill="1" applyBorder="1" applyAlignment="1" applyProtection="1">
      <alignment horizontal="center" vertical="center"/>
      <protection/>
    </xf>
    <xf numFmtId="181" fontId="7" fillId="33" borderId="44" xfId="0" applyNumberFormat="1" applyFont="1" applyFill="1" applyBorder="1" applyAlignment="1" applyProtection="1">
      <alignment horizontal="center" vertical="center"/>
      <protection/>
    </xf>
    <xf numFmtId="1" fontId="7" fillId="33" borderId="44" xfId="0" applyNumberFormat="1" applyFont="1" applyFill="1" applyBorder="1" applyAlignment="1">
      <alignment horizontal="center" vertical="center"/>
    </xf>
    <xf numFmtId="189" fontId="7" fillId="33" borderId="37" xfId="0" applyNumberFormat="1" applyFont="1" applyFill="1" applyBorder="1" applyAlignment="1" applyProtection="1">
      <alignment horizontal="center" vertical="center"/>
      <protection/>
    </xf>
    <xf numFmtId="189" fontId="31" fillId="33" borderId="38" xfId="0" applyNumberFormat="1" applyFont="1" applyFill="1" applyBorder="1" applyAlignment="1" applyProtection="1">
      <alignment horizontal="center" vertical="center"/>
      <protection/>
    </xf>
    <xf numFmtId="189" fontId="7" fillId="33" borderId="38" xfId="0" applyNumberFormat="1" applyFont="1" applyFill="1" applyBorder="1" applyAlignment="1" applyProtection="1">
      <alignment horizontal="center" vertical="center"/>
      <protection/>
    </xf>
    <xf numFmtId="189" fontId="7" fillId="0" borderId="38" xfId="0" applyNumberFormat="1" applyFont="1" applyFill="1" applyBorder="1" applyAlignment="1" applyProtection="1">
      <alignment horizontal="center" vertical="center"/>
      <protection/>
    </xf>
    <xf numFmtId="183" fontId="31" fillId="33" borderId="38" xfId="0" applyNumberFormat="1" applyFont="1" applyFill="1" applyBorder="1" applyAlignment="1" applyProtection="1">
      <alignment horizontal="center" vertical="center"/>
      <protection/>
    </xf>
    <xf numFmtId="183" fontId="7" fillId="33" borderId="38" xfId="0" applyNumberFormat="1" applyFont="1" applyFill="1" applyBorder="1" applyAlignment="1" applyProtection="1">
      <alignment horizontal="center" vertical="center"/>
      <protection/>
    </xf>
    <xf numFmtId="182" fontId="7" fillId="33" borderId="38" xfId="0" applyNumberFormat="1" applyFont="1" applyFill="1" applyBorder="1" applyAlignment="1">
      <alignment horizontal="center" vertical="center"/>
    </xf>
    <xf numFmtId="183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 wrapText="1"/>
    </xf>
    <xf numFmtId="189" fontId="7" fillId="33" borderId="56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183" fontId="31" fillId="33" borderId="57" xfId="0" applyNumberFormat="1" applyFont="1" applyFill="1" applyBorder="1" applyAlignment="1" applyProtection="1">
      <alignment horizontal="center" vertical="center"/>
      <protection/>
    </xf>
    <xf numFmtId="190" fontId="7" fillId="33" borderId="52" xfId="0" applyNumberFormat="1" applyFont="1" applyFill="1" applyBorder="1" applyAlignment="1" applyProtection="1">
      <alignment horizontal="center" vertical="center"/>
      <protection/>
    </xf>
    <xf numFmtId="190" fontId="7" fillId="33" borderId="42" xfId="0" applyNumberFormat="1" applyFont="1" applyFill="1" applyBorder="1" applyAlignment="1" applyProtection="1">
      <alignment horizontal="center" vertical="center"/>
      <protection/>
    </xf>
    <xf numFmtId="190" fontId="7" fillId="33" borderId="47" xfId="0" applyNumberFormat="1" applyFont="1" applyFill="1" applyBorder="1" applyAlignment="1" applyProtection="1">
      <alignment horizontal="center" vertical="center"/>
      <protection/>
    </xf>
    <xf numFmtId="183" fontId="7" fillId="33" borderId="58" xfId="0" applyNumberFormat="1" applyFont="1" applyFill="1" applyBorder="1" applyAlignment="1" applyProtection="1">
      <alignment horizontal="center" vertical="center"/>
      <protection/>
    </xf>
    <xf numFmtId="181" fontId="31" fillId="33" borderId="52" xfId="0" applyNumberFormat="1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9" fillId="0" borderId="0" xfId="54" applyFont="1" applyBorder="1" applyAlignment="1">
      <alignment horizontal="center"/>
      <protection/>
    </xf>
    <xf numFmtId="0" fontId="40" fillId="0" borderId="0" xfId="54" applyFont="1" applyAlignment="1">
      <alignment/>
      <protection/>
    </xf>
    <xf numFmtId="0" fontId="39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28" xfId="54" applyFont="1" applyBorder="1" applyAlignment="1">
      <alignment horizontal="center" vertical="center"/>
      <protection/>
    </xf>
    <xf numFmtId="0" fontId="2" fillId="0" borderId="29" xfId="54" applyFont="1" applyBorder="1" applyAlignment="1">
      <alignment horizontal="center" vertical="center"/>
      <protection/>
    </xf>
    <xf numFmtId="0" fontId="2" fillId="0" borderId="31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6" fillId="0" borderId="36" xfId="54" applyFont="1" applyBorder="1" applyAlignment="1">
      <alignment horizontal="center"/>
      <protection/>
    </xf>
    <xf numFmtId="0" fontId="6" fillId="32" borderId="59" xfId="54" applyFont="1" applyFill="1" applyBorder="1" applyAlignment="1">
      <alignment horizontal="center" vertical="center"/>
      <protection/>
    </xf>
    <xf numFmtId="0" fontId="6" fillId="32" borderId="60" xfId="54" applyFont="1" applyFill="1" applyBorder="1" applyAlignment="1">
      <alignment horizontal="center" vertical="center"/>
      <protection/>
    </xf>
    <xf numFmtId="0" fontId="6" fillId="33" borderId="61" xfId="54" applyFont="1" applyFill="1" applyBorder="1" applyAlignment="1">
      <alignment horizontal="center" vertical="center"/>
      <protection/>
    </xf>
    <xf numFmtId="0" fontId="6" fillId="0" borderId="40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6" fillId="0" borderId="43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23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62" xfId="54" applyFont="1" applyBorder="1" applyAlignment="1">
      <alignment horizontal="center" vertical="center"/>
      <protection/>
    </xf>
    <xf numFmtId="0" fontId="6" fillId="0" borderId="63" xfId="54" applyFont="1" applyBorder="1" applyAlignment="1">
      <alignment horizontal="center" vertical="center"/>
      <protection/>
    </xf>
    <xf numFmtId="0" fontId="6" fillId="0" borderId="64" xfId="54" applyFont="1" applyBorder="1" applyAlignment="1">
      <alignment horizontal="center" vertical="center"/>
      <protection/>
    </xf>
    <xf numFmtId="0" fontId="6" fillId="0" borderId="59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6" fillId="0" borderId="33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62" xfId="54" applyFont="1" applyFill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/>
      <protection/>
    </xf>
    <xf numFmtId="0" fontId="6" fillId="0" borderId="68" xfId="54" applyFont="1" applyBorder="1" applyAlignment="1">
      <alignment horizontal="center" vertical="center"/>
      <protection/>
    </xf>
    <xf numFmtId="0" fontId="6" fillId="0" borderId="69" xfId="54" applyFont="1" applyBorder="1" applyAlignment="1">
      <alignment horizontal="center" vertical="center"/>
      <protection/>
    </xf>
    <xf numFmtId="0" fontId="6" fillId="0" borderId="70" xfId="54" applyFont="1" applyBorder="1" applyAlignment="1">
      <alignment horizontal="center" vertical="center"/>
      <protection/>
    </xf>
    <xf numFmtId="0" fontId="6" fillId="0" borderId="71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/>
      <protection/>
    </xf>
    <xf numFmtId="0" fontId="6" fillId="0" borderId="73" xfId="54" applyFont="1" applyBorder="1" applyAlignment="1">
      <alignment horizontal="center" vertical="center"/>
      <protection/>
    </xf>
    <xf numFmtId="0" fontId="6" fillId="0" borderId="74" xfId="54" applyFont="1" applyBorder="1" applyAlignment="1">
      <alignment horizontal="center"/>
      <protection/>
    </xf>
    <xf numFmtId="0" fontId="6" fillId="0" borderId="75" xfId="54" applyFont="1" applyBorder="1" applyAlignment="1">
      <alignment horizontal="center" vertical="center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6" fillId="0" borderId="78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79" xfId="54" applyFont="1" applyBorder="1" applyAlignment="1">
      <alignment horizontal="center" vertical="center"/>
      <protection/>
    </xf>
    <xf numFmtId="0" fontId="6" fillId="0" borderId="80" xfId="54" applyFont="1" applyBorder="1" applyAlignment="1">
      <alignment horizontal="center" vertical="center"/>
      <protection/>
    </xf>
    <xf numFmtId="0" fontId="6" fillId="0" borderId="81" xfId="54" applyFont="1" applyBorder="1" applyAlignment="1">
      <alignment horizontal="center" vertical="center"/>
      <protection/>
    </xf>
    <xf numFmtId="0" fontId="6" fillId="0" borderId="82" xfId="54" applyFont="1" applyBorder="1" applyAlignment="1">
      <alignment horizontal="center" vertical="center"/>
      <protection/>
    </xf>
    <xf numFmtId="0" fontId="6" fillId="0" borderId="83" xfId="54" applyFont="1" applyBorder="1" applyAlignment="1">
      <alignment horizontal="center" vertical="center"/>
      <protection/>
    </xf>
    <xf numFmtId="0" fontId="38" fillId="0" borderId="21" xfId="54" applyFont="1" applyBorder="1" applyAlignment="1">
      <alignment horizontal="center" vertical="center"/>
      <protection/>
    </xf>
    <xf numFmtId="0" fontId="38" fillId="0" borderId="79" xfId="54" applyFont="1" applyBorder="1" applyAlignment="1">
      <alignment horizontal="center" vertical="center"/>
      <protection/>
    </xf>
    <xf numFmtId="0" fontId="38" fillId="0" borderId="80" xfId="54" applyFont="1" applyBorder="1" applyAlignment="1">
      <alignment horizontal="center" vertical="center"/>
      <protection/>
    </xf>
    <xf numFmtId="0" fontId="38" fillId="0" borderId="78" xfId="54" applyFont="1" applyBorder="1" applyAlignment="1">
      <alignment horizontal="center" vertical="center"/>
      <protection/>
    </xf>
    <xf numFmtId="0" fontId="6" fillId="0" borderId="78" xfId="54" applyFont="1" applyBorder="1" applyAlignment="1">
      <alignment horizontal="center" vertical="center" shrinkToFit="1"/>
      <protection/>
    </xf>
    <xf numFmtId="0" fontId="6" fillId="0" borderId="21" xfId="54" applyFont="1" applyBorder="1" applyAlignment="1">
      <alignment horizontal="center" vertical="center" shrinkToFit="1"/>
      <protection/>
    </xf>
    <xf numFmtId="0" fontId="6" fillId="0" borderId="75" xfId="54" applyFont="1" applyFill="1" applyBorder="1" applyAlignment="1">
      <alignment horizontal="center" vertical="center"/>
      <protection/>
    </xf>
    <xf numFmtId="0" fontId="6" fillId="0" borderId="84" xfId="54" applyFont="1" applyFill="1" applyBorder="1" applyAlignment="1">
      <alignment horizontal="center" vertical="center"/>
      <protection/>
    </xf>
    <xf numFmtId="0" fontId="6" fillId="0" borderId="82" xfId="54" applyFont="1" applyFill="1" applyBorder="1" applyAlignment="1">
      <alignment horizontal="center" vertical="center"/>
      <protection/>
    </xf>
    <xf numFmtId="0" fontId="6" fillId="0" borderId="83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23" fillId="0" borderId="0" xfId="53" applyFont="1">
      <alignment/>
      <protection/>
    </xf>
    <xf numFmtId="0" fontId="20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2" fillId="0" borderId="85" xfId="0" applyNumberFormat="1" applyFont="1" applyFill="1" applyBorder="1" applyAlignment="1" applyProtection="1">
      <alignment horizontal="left" vertical="center"/>
      <protection/>
    </xf>
    <xf numFmtId="193" fontId="2" fillId="0" borderId="86" xfId="54" applyNumberFormat="1" applyFont="1" applyFill="1" applyBorder="1" applyAlignment="1" applyProtection="1">
      <alignment horizontal="center" vertical="center"/>
      <protection/>
    </xf>
    <xf numFmtId="193" fontId="30" fillId="0" borderId="87" xfId="54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0" fontId="34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" fontId="2" fillId="33" borderId="48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90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89" fontId="7" fillId="33" borderId="39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83" fontId="7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9" fontId="31" fillId="0" borderId="38" xfId="0" applyNumberFormat="1" applyFont="1" applyFill="1" applyBorder="1" applyAlignment="1" applyProtection="1">
      <alignment horizontal="center" vertical="center"/>
      <protection/>
    </xf>
    <xf numFmtId="1" fontId="31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88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49" fontId="7" fillId="0" borderId="62" xfId="0" applyNumberFormat="1" applyFont="1" applyFill="1" applyBorder="1" applyAlignment="1" applyProtection="1">
      <alignment horizontal="left"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180" fontId="7" fillId="33" borderId="42" xfId="0" applyNumberFormat="1" applyFont="1" applyFill="1" applyBorder="1" applyAlignment="1" applyProtection="1">
      <alignment horizontal="center" vertical="center"/>
      <protection/>
    </xf>
    <xf numFmtId="190" fontId="7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2" fillId="0" borderId="89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>
      <alignment horizontal="center" vertical="center" wrapText="1"/>
    </xf>
    <xf numFmtId="183" fontId="7" fillId="33" borderId="90" xfId="0" applyNumberFormat="1" applyFont="1" applyFill="1" applyBorder="1" applyAlignment="1" applyProtection="1">
      <alignment horizontal="center" vertical="center"/>
      <protection hidden="1"/>
    </xf>
    <xf numFmtId="181" fontId="7" fillId="33" borderId="90" xfId="0" applyNumberFormat="1" applyFont="1" applyFill="1" applyBorder="1" applyAlignment="1" applyProtection="1">
      <alignment horizontal="center" vertical="center"/>
      <protection hidden="1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right" vertical="center" wrapText="1"/>
      <protection hidden="1"/>
    </xf>
    <xf numFmtId="0" fontId="7" fillId="33" borderId="91" xfId="0" applyFont="1" applyFill="1" applyBorder="1" applyAlignment="1" applyProtection="1">
      <alignment horizontal="right" vertical="center" wrapText="1"/>
      <protection hidden="1"/>
    </xf>
    <xf numFmtId="0" fontId="2" fillId="33" borderId="91" xfId="0" applyFont="1" applyFill="1" applyBorder="1" applyAlignment="1" applyProtection="1">
      <alignment horizontal="center" vertical="center" wrapText="1"/>
      <protection hidden="1"/>
    </xf>
    <xf numFmtId="180" fontId="2" fillId="33" borderId="91" xfId="0" applyNumberFormat="1" applyFont="1" applyFill="1" applyBorder="1" applyAlignment="1" applyProtection="1">
      <alignment horizontal="center" vertical="center" wrapText="1"/>
      <protection hidden="1"/>
    </xf>
    <xf numFmtId="183" fontId="7" fillId="33" borderId="0" xfId="0" applyNumberFormat="1" applyFont="1" applyFill="1" applyBorder="1" applyAlignment="1" applyProtection="1">
      <alignment horizontal="center" vertical="center"/>
      <protection hidden="1"/>
    </xf>
    <xf numFmtId="181" fontId="7" fillId="33" borderId="0" xfId="0" applyNumberFormat="1" applyFont="1" applyFill="1" applyBorder="1" applyAlignment="1" applyProtection="1">
      <alignment horizontal="center" vertical="center"/>
      <protection hidden="1"/>
    </xf>
    <xf numFmtId="49" fontId="7" fillId="33" borderId="91" xfId="0" applyNumberFormat="1" applyFont="1" applyFill="1" applyBorder="1" applyAlignment="1">
      <alignment horizontal="center" vertical="center"/>
    </xf>
    <xf numFmtId="49" fontId="7" fillId="33" borderId="91" xfId="0" applyNumberFormat="1" applyFont="1" applyFill="1" applyBorder="1" applyAlignment="1" applyProtection="1">
      <alignment horizontal="center" vertical="center"/>
      <protection/>
    </xf>
    <xf numFmtId="49" fontId="2" fillId="33" borderId="91" xfId="0" applyNumberFormat="1" applyFont="1" applyFill="1" applyBorder="1" applyAlignment="1" applyProtection="1">
      <alignment horizontal="center" vertical="center"/>
      <protection/>
    </xf>
    <xf numFmtId="49" fontId="2" fillId="33" borderId="92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right" vertical="center" wrapText="1"/>
      <protection hidden="1"/>
    </xf>
    <xf numFmtId="0" fontId="7" fillId="0" borderId="49" xfId="0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18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83" fontId="7" fillId="0" borderId="93" xfId="0" applyNumberFormat="1" applyFont="1" applyFill="1" applyBorder="1" applyAlignment="1" applyProtection="1">
      <alignment horizontal="center" vertical="center"/>
      <protection hidden="1"/>
    </xf>
    <xf numFmtId="181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49" fontId="2" fillId="34" borderId="37" xfId="0" applyNumberFormat="1" applyFont="1" applyFill="1" applyBorder="1" applyAlignment="1" applyProtection="1">
      <alignment horizontal="center" vertical="center"/>
      <protection/>
    </xf>
    <xf numFmtId="49" fontId="15" fillId="34" borderId="85" xfId="0" applyNumberFormat="1" applyFont="1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1" fontId="13" fillId="34" borderId="23" xfId="0" applyNumberFormat="1" applyFont="1" applyFill="1" applyBorder="1" applyAlignment="1" applyProtection="1">
      <alignment horizontal="center" vertical="center"/>
      <protection/>
    </xf>
    <xf numFmtId="183" fontId="7" fillId="34" borderId="85" xfId="0" applyNumberFormat="1" applyFont="1" applyFill="1" applyBorder="1" applyAlignment="1" applyProtection="1">
      <alignment horizontal="center" vertical="center"/>
      <protection/>
    </xf>
    <xf numFmtId="1" fontId="7" fillId="34" borderId="43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1" fontId="2" fillId="34" borderId="23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43" xfId="0" applyNumberFormat="1" applyFont="1" applyFill="1" applyBorder="1" applyAlignment="1" applyProtection="1">
      <alignment horizontal="center" vertical="center"/>
      <protection/>
    </xf>
    <xf numFmtId="49" fontId="7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 applyProtection="1">
      <alignment horizontal="center" vertical="center"/>
      <protection/>
    </xf>
    <xf numFmtId="49" fontId="15" fillId="34" borderId="38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1" fontId="13" fillId="34" borderId="35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1" fontId="2" fillId="34" borderId="35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35" xfId="0" applyNumberFormat="1" applyFont="1" applyFill="1" applyBorder="1" applyAlignment="1" applyProtection="1">
      <alignment horizontal="center" vertical="center"/>
      <protection/>
    </xf>
    <xf numFmtId="49" fontId="7" fillId="34" borderId="44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35" xfId="0" applyNumberFormat="1" applyFont="1" applyFill="1" applyBorder="1" applyAlignment="1" applyProtection="1">
      <alignment horizontal="center" vertical="center"/>
      <protection/>
    </xf>
    <xf numFmtId="49" fontId="29" fillId="34" borderId="38" xfId="0" applyNumberFormat="1" applyFont="1" applyFill="1" applyBorder="1" applyAlignment="1">
      <alignment horizontal="right" vertical="center" wrapText="1"/>
    </xf>
    <xf numFmtId="183" fontId="7" fillId="34" borderId="38" xfId="0" applyNumberFormat="1" applyFont="1" applyFill="1" applyBorder="1" applyAlignment="1" applyProtection="1">
      <alignment horizontal="center" vertical="center"/>
      <protection/>
    </xf>
    <xf numFmtId="1" fontId="7" fillId="34" borderId="44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49" fontId="29" fillId="34" borderId="45" xfId="0" applyNumberFormat="1" applyFont="1" applyFill="1" applyBorder="1" applyAlignment="1">
      <alignment horizontal="right" vertical="center" wrapText="1"/>
    </xf>
    <xf numFmtId="181" fontId="2" fillId="34" borderId="35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>
      <alignment horizontal="center" vertical="center" wrapText="1"/>
    </xf>
    <xf numFmtId="49" fontId="15" fillId="34" borderId="45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2" fillId="34" borderId="45" xfId="0" applyNumberFormat="1" applyFont="1" applyFill="1" applyBorder="1" applyAlignment="1" applyProtection="1">
      <alignment horizontal="left" vertical="center" wrapText="1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80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35" xfId="0" applyNumberFormat="1" applyFont="1" applyFill="1" applyBorder="1" applyAlignment="1" applyProtection="1">
      <alignment horizontal="center" vertical="center" wrapText="1"/>
      <protection hidden="1"/>
    </xf>
    <xf numFmtId="1" fontId="7" fillId="34" borderId="10" xfId="0" applyNumberFormat="1" applyFont="1" applyFill="1" applyBorder="1" applyAlignment="1">
      <alignment horizontal="center" vertical="center"/>
    </xf>
    <xf numFmtId="49" fontId="7" fillId="34" borderId="35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vertical="center" wrapText="1"/>
    </xf>
    <xf numFmtId="49" fontId="2" fillId="34" borderId="44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35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35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left" vertical="center" wrapText="1"/>
    </xf>
    <xf numFmtId="49" fontId="15" fillId="34" borderId="38" xfId="0" applyNumberFormat="1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right" vertical="center" wrapText="1"/>
    </xf>
    <xf numFmtId="0" fontId="15" fillId="34" borderId="44" xfId="0" applyNumberFormat="1" applyFont="1" applyFill="1" applyBorder="1" applyAlignment="1">
      <alignment horizontal="center" vertical="center"/>
    </xf>
    <xf numFmtId="1" fontId="7" fillId="34" borderId="35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83" fontId="31" fillId="34" borderId="38" xfId="0" applyNumberFormat="1" applyFont="1" applyFill="1" applyBorder="1" applyAlignment="1" applyProtection="1">
      <alignment horizontal="center" vertical="center"/>
      <protection/>
    </xf>
    <xf numFmtId="1" fontId="31" fillId="34" borderId="44" xfId="0" applyNumberFormat="1" applyFont="1" applyFill="1" applyBorder="1" applyAlignment="1">
      <alignment horizontal="center" vertical="center"/>
    </xf>
    <xf numFmtId="182" fontId="31" fillId="34" borderId="38" xfId="0" applyNumberFormat="1" applyFont="1" applyFill="1" applyBorder="1" applyAlignment="1" applyProtection="1">
      <alignment horizontal="center" vertical="center"/>
      <protection/>
    </xf>
    <xf numFmtId="49" fontId="2" fillId="0" borderId="87" xfId="54" applyNumberFormat="1" applyFont="1" applyFill="1" applyBorder="1" applyAlignment="1" applyProtection="1">
      <alignment horizontal="center" vertical="center"/>
      <protection/>
    </xf>
    <xf numFmtId="1" fontId="2" fillId="0" borderId="94" xfId="54" applyNumberFormat="1" applyFont="1" applyFill="1" applyBorder="1" applyAlignment="1" applyProtection="1">
      <alignment horizontal="center" vertical="center"/>
      <protection/>
    </xf>
    <xf numFmtId="193" fontId="2" fillId="0" borderId="94" xfId="54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56" xfId="0" applyFont="1" applyFill="1" applyBorder="1" applyAlignment="1" applyProtection="1">
      <alignment horizontal="right" vertical="center" wrapText="1"/>
      <protection hidden="1"/>
    </xf>
    <xf numFmtId="0" fontId="7" fillId="33" borderId="90" xfId="0" applyFont="1" applyFill="1" applyBorder="1" applyAlignment="1" applyProtection="1">
      <alignment horizontal="right" vertical="center" wrapText="1"/>
      <protection hidden="1"/>
    </xf>
    <xf numFmtId="0" fontId="2" fillId="33" borderId="90" xfId="0" applyFont="1" applyFill="1" applyBorder="1" applyAlignment="1" applyProtection="1">
      <alignment horizontal="center" vertical="center" wrapText="1"/>
      <protection hidden="1"/>
    </xf>
    <xf numFmtId="180" fontId="2" fillId="33" borderId="90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90" xfId="0" applyNumberFormat="1" applyFont="1" applyFill="1" applyBorder="1" applyAlignment="1" applyProtection="1">
      <alignment horizontal="center" vertical="center"/>
      <protection hidden="1"/>
    </xf>
    <xf numFmtId="0" fontId="0" fillId="33" borderId="90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15" fillId="34" borderId="37" xfId="0" applyNumberFormat="1" applyFont="1" applyFill="1" applyBorder="1" applyAlignment="1">
      <alignment horizontal="left" vertical="center" wrapText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180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37" xfId="0" applyNumberFormat="1" applyFont="1" applyFill="1" applyBorder="1" applyAlignment="1" applyProtection="1">
      <alignment horizontal="center" vertical="center"/>
      <protection hidden="1"/>
    </xf>
    <xf numFmtId="1" fontId="7" fillId="34" borderId="37" xfId="0" applyNumberFormat="1" applyFont="1" applyFill="1" applyBorder="1" applyAlignment="1">
      <alignment horizontal="center" vertical="center"/>
    </xf>
    <xf numFmtId="1" fontId="7" fillId="34" borderId="48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4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1" fontId="7" fillId="34" borderId="38" xfId="0" applyNumberFormat="1" applyFont="1" applyFill="1" applyBorder="1" applyAlignment="1">
      <alignment horizontal="center" vertical="center"/>
    </xf>
    <xf numFmtId="1" fontId="29" fillId="34" borderId="35" xfId="0" applyNumberFormat="1" applyFont="1" applyFill="1" applyBorder="1" applyAlignment="1">
      <alignment horizontal="center" vertical="center" wrapText="1"/>
    </xf>
    <xf numFmtId="181" fontId="31" fillId="34" borderId="35" xfId="0" applyNumberFormat="1" applyFont="1" applyFill="1" applyBorder="1" applyAlignment="1" applyProtection="1">
      <alignment horizontal="center" vertical="center"/>
      <protection/>
    </xf>
    <xf numFmtId="1" fontId="15" fillId="34" borderId="44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1" fontId="15" fillId="34" borderId="35" xfId="0" applyNumberFormat="1" applyFont="1" applyFill="1" applyBorder="1" applyAlignment="1">
      <alignment horizontal="center" vertical="center" wrapText="1"/>
    </xf>
    <xf numFmtId="1" fontId="29" fillId="34" borderId="44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NumberFormat="1" applyFont="1" applyFill="1" applyBorder="1" applyAlignment="1">
      <alignment horizontal="center" vertical="center"/>
    </xf>
    <xf numFmtId="1" fontId="15" fillId="34" borderId="44" xfId="0" applyNumberFormat="1" applyFont="1" applyFill="1" applyBorder="1" applyAlignment="1" applyProtection="1">
      <alignment vertical="center"/>
      <protection/>
    </xf>
    <xf numFmtId="49" fontId="15" fillId="34" borderId="10" xfId="0" applyNumberFormat="1" applyFont="1" applyFill="1" applyBorder="1" applyAlignment="1" applyProtection="1">
      <alignment vertical="center"/>
      <protection/>
    </xf>
    <xf numFmtId="1" fontId="15" fillId="34" borderId="35" xfId="0" applyNumberFormat="1" applyFont="1" applyFill="1" applyBorder="1" applyAlignment="1" applyProtection="1">
      <alignment vertical="center"/>
      <protection/>
    </xf>
    <xf numFmtId="49" fontId="29" fillId="34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 wrapText="1"/>
    </xf>
    <xf numFmtId="1" fontId="29" fillId="34" borderId="23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0" fontId="7" fillId="34" borderId="44" xfId="0" applyNumberFormat="1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left" vertical="center" wrapText="1"/>
    </xf>
    <xf numFmtId="183" fontId="7" fillId="34" borderId="45" xfId="0" applyNumberFormat="1" applyFont="1" applyFill="1" applyBorder="1" applyAlignment="1" applyProtection="1">
      <alignment horizontal="center" vertical="center"/>
      <protection/>
    </xf>
    <xf numFmtId="182" fontId="7" fillId="34" borderId="38" xfId="0" applyNumberFormat="1" applyFont="1" applyFill="1" applyBorder="1" applyAlignment="1" applyProtection="1">
      <alignment horizontal="center" vertical="center"/>
      <protection/>
    </xf>
    <xf numFmtId="49" fontId="2" fillId="34" borderId="44" xfId="0" applyNumberFormat="1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 applyProtection="1">
      <alignment horizontal="center" vertical="center"/>
      <protection hidden="1"/>
    </xf>
    <xf numFmtId="49" fontId="7" fillId="34" borderId="35" xfId="0" applyNumberFormat="1" applyFont="1" applyFill="1" applyBorder="1" applyAlignment="1" applyProtection="1">
      <alignment horizontal="center" vertical="center"/>
      <protection hidden="1"/>
    </xf>
    <xf numFmtId="49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29" fillId="34" borderId="45" xfId="0" applyFont="1" applyFill="1" applyBorder="1" applyAlignment="1">
      <alignment horizontal="right" vertical="center" wrapText="1"/>
    </xf>
    <xf numFmtId="49" fontId="2" fillId="34" borderId="44" xfId="0" applyNumberFormat="1" applyFont="1" applyFill="1" applyBorder="1" applyAlignment="1" applyProtection="1">
      <alignment horizontal="center" vertical="center"/>
      <protection hidden="1"/>
    </xf>
    <xf numFmtId="49" fontId="2" fillId="34" borderId="10" xfId="0" applyNumberFormat="1" applyFont="1" applyFill="1" applyBorder="1" applyAlignment="1" applyProtection="1">
      <alignment horizontal="center" vertical="center"/>
      <protection hidden="1"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0" fontId="7" fillId="34" borderId="32" xfId="0" applyNumberFormat="1" applyFont="1" applyFill="1" applyBorder="1" applyAlignment="1">
      <alignment horizontal="center" vertical="center" wrapText="1"/>
    </xf>
    <xf numFmtId="49" fontId="15" fillId="34" borderId="45" xfId="0" applyNumberFormat="1" applyFont="1" applyFill="1" applyBorder="1" applyAlignment="1">
      <alignment vertical="center" wrapText="1"/>
    </xf>
    <xf numFmtId="1" fontId="2" fillId="34" borderId="35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/>
    </xf>
    <xf numFmtId="49" fontId="34" fillId="34" borderId="10" xfId="0" applyNumberFormat="1" applyFont="1" applyFill="1" applyBorder="1" applyAlignment="1">
      <alignment horizontal="center" vertical="center" wrapText="1"/>
    </xf>
    <xf numFmtId="49" fontId="2" fillId="34" borderId="50" xfId="0" applyNumberFormat="1" applyFont="1" applyFill="1" applyBorder="1" applyAlignment="1" applyProtection="1">
      <alignment horizontal="center" vertical="center"/>
      <protection/>
    </xf>
    <xf numFmtId="49" fontId="2" fillId="34" borderId="44" xfId="0" applyNumberFormat="1" applyFont="1" applyFill="1" applyBorder="1" applyAlignment="1" applyProtection="1">
      <alignment vertical="center"/>
      <protection/>
    </xf>
    <xf numFmtId="49" fontId="2" fillId="34" borderId="10" xfId="0" applyNumberFormat="1" applyFont="1" applyFill="1" applyBorder="1" applyAlignment="1" applyProtection="1">
      <alignment vertical="center"/>
      <protection/>
    </xf>
    <xf numFmtId="49" fontId="2" fillId="34" borderId="39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 applyProtection="1">
      <alignment horizontal="center" vertical="center"/>
      <protection/>
    </xf>
    <xf numFmtId="49" fontId="29" fillId="34" borderId="39" xfId="0" applyNumberFormat="1" applyFont="1" applyFill="1" applyBorder="1" applyAlignment="1">
      <alignment horizontal="right" vertical="center" wrapText="1"/>
    </xf>
    <xf numFmtId="0" fontId="2" fillId="34" borderId="15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182" fontId="7" fillId="34" borderId="96" xfId="0" applyNumberFormat="1" applyFont="1" applyFill="1" applyBorder="1" applyAlignment="1">
      <alignment horizontal="center" vertical="center" wrapText="1"/>
    </xf>
    <xf numFmtId="1" fontId="7" fillId="34" borderId="39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33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182" fontId="7" fillId="34" borderId="45" xfId="0" applyNumberFormat="1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>
      <alignment horizontal="center" vertical="center" wrapText="1"/>
    </xf>
    <xf numFmtId="49" fontId="15" fillId="34" borderId="97" xfId="0" applyNumberFormat="1" applyFont="1" applyFill="1" applyBorder="1" applyAlignment="1">
      <alignment horizontal="left" vertical="center" wrapText="1"/>
    </xf>
    <xf numFmtId="1" fontId="7" fillId="34" borderId="55" xfId="0" applyNumberFormat="1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/>
      <protection/>
    </xf>
    <xf numFmtId="49" fontId="15" fillId="34" borderId="98" xfId="0" applyNumberFormat="1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center" vertical="center" wrapText="1"/>
    </xf>
    <xf numFmtId="181" fontId="2" fillId="34" borderId="19" xfId="0" applyNumberFormat="1" applyFont="1" applyFill="1" applyBorder="1" applyAlignment="1" applyProtection="1">
      <alignment horizontal="center" vertical="center"/>
      <protection/>
    </xf>
    <xf numFmtId="183" fontId="7" fillId="34" borderId="97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49" fontId="2" fillId="34" borderId="85" xfId="0" applyNumberFormat="1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1" fontId="7" fillId="34" borderId="85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49" fontId="15" fillId="34" borderId="45" xfId="0" applyNumberFormat="1" applyFont="1" applyFill="1" applyBorder="1" applyAlignment="1">
      <alignment horizontal="left" vertical="center" wrapText="1"/>
    </xf>
    <xf numFmtId="180" fontId="2" fillId="34" borderId="45" xfId="0" applyNumberFormat="1" applyFont="1" applyFill="1" applyBorder="1" applyAlignment="1" applyProtection="1">
      <alignment vertical="center" wrapText="1"/>
      <protection/>
    </xf>
    <xf numFmtId="49" fontId="2" fillId="34" borderId="55" xfId="0" applyNumberFormat="1" applyFont="1" applyFill="1" applyBorder="1" applyAlignment="1">
      <alignment horizontal="center" vertical="center" wrapText="1"/>
    </xf>
    <xf numFmtId="49" fontId="29" fillId="34" borderId="99" xfId="0" applyNumberFormat="1" applyFont="1" applyFill="1" applyBorder="1" applyAlignment="1">
      <alignment horizontal="right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81" fontId="2" fillId="34" borderId="79" xfId="0" applyNumberFormat="1" applyFont="1" applyFill="1" applyBorder="1" applyAlignment="1" applyProtection="1">
      <alignment horizontal="center" vertical="center"/>
      <protection/>
    </xf>
    <xf numFmtId="183" fontId="7" fillId="34" borderId="100" xfId="0" applyNumberFormat="1" applyFont="1" applyFill="1" applyBorder="1" applyAlignment="1" applyProtection="1">
      <alignment horizontal="center" vertical="center"/>
      <protection/>
    </xf>
    <xf numFmtId="1" fontId="7" fillId="34" borderId="21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180" fontId="7" fillId="34" borderId="21" xfId="0" applyNumberFormat="1" applyFont="1" applyFill="1" applyBorder="1" applyAlignment="1" applyProtection="1">
      <alignment vertical="center"/>
      <protection/>
    </xf>
    <xf numFmtId="0" fontId="7" fillId="34" borderId="79" xfId="0" applyNumberFormat="1" applyFont="1" applyFill="1" applyBorder="1" applyAlignment="1">
      <alignment horizontal="center" vertical="center" wrapText="1"/>
    </xf>
    <xf numFmtId="49" fontId="7" fillId="34" borderId="80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79" xfId="0" applyNumberFormat="1" applyFont="1" applyFill="1" applyBorder="1" applyAlignment="1" applyProtection="1">
      <alignment horizontal="center" vertical="center"/>
      <protection/>
    </xf>
    <xf numFmtId="49" fontId="7" fillId="34" borderId="80" xfId="0" applyNumberFormat="1" applyFont="1" applyFill="1" applyBorder="1" applyAlignment="1" applyProtection="1">
      <alignment horizontal="center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/>
      <protection/>
    </xf>
    <xf numFmtId="49" fontId="2" fillId="34" borderId="79" xfId="0" applyNumberFormat="1" applyFont="1" applyFill="1" applyBorder="1" applyAlignment="1" applyProtection="1">
      <alignment horizontal="center" vertical="center"/>
      <protection/>
    </xf>
    <xf numFmtId="49" fontId="2" fillId="34" borderId="80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center"/>
      <protection/>
    </xf>
    <xf numFmtId="181" fontId="2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>
      <alignment horizontal="center" vertical="center" wrapText="1"/>
    </xf>
    <xf numFmtId="183" fontId="2" fillId="34" borderId="85" xfId="0" applyNumberFormat="1" applyFont="1" applyFill="1" applyBorder="1" applyAlignment="1" applyProtection="1">
      <alignment horizontal="center" vertical="center"/>
      <protection/>
    </xf>
    <xf numFmtId="180" fontId="7" fillId="34" borderId="10" xfId="0" applyNumberFormat="1" applyFont="1" applyFill="1" applyBorder="1" applyAlignment="1" applyProtection="1">
      <alignment vertical="center"/>
      <protection/>
    </xf>
    <xf numFmtId="181" fontId="2" fillId="34" borderId="21" xfId="0" applyNumberFormat="1" applyFont="1" applyFill="1" applyBorder="1" applyAlignment="1" applyProtection="1">
      <alignment horizontal="center" vertical="center"/>
      <protection/>
    </xf>
    <xf numFmtId="1" fontId="7" fillId="34" borderId="101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81" fontId="2" fillId="34" borderId="22" xfId="0" applyNumberFormat="1" applyFont="1" applyFill="1" applyBorder="1" applyAlignment="1" applyProtection="1">
      <alignment horizontal="center" vertical="center"/>
      <protection/>
    </xf>
    <xf numFmtId="183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1" fontId="7" fillId="34" borderId="102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81" fontId="2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1" fontId="2" fillId="34" borderId="31" xfId="0" applyNumberFormat="1" applyFont="1" applyFill="1" applyBorder="1" applyAlignment="1" applyProtection="1">
      <alignment horizontal="center" vertical="center"/>
      <protection/>
    </xf>
    <xf numFmtId="0" fontId="2" fillId="34" borderId="10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3" fillId="35" borderId="15" xfId="0" applyNumberFormat="1" applyFont="1" applyFill="1" applyBorder="1" applyAlignment="1" applyProtection="1">
      <alignment horizontal="center" vertical="center"/>
      <protection/>
    </xf>
    <xf numFmtId="49" fontId="13" fillId="35" borderId="15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right" vertical="center"/>
      <protection/>
    </xf>
    <xf numFmtId="180" fontId="7" fillId="35" borderId="10" xfId="0" applyNumberFormat="1" applyFont="1" applyFill="1" applyBorder="1" applyAlignment="1" applyProtection="1">
      <alignment vertical="center"/>
      <protection/>
    </xf>
    <xf numFmtId="180" fontId="7" fillId="35" borderId="10" xfId="0" applyNumberFormat="1" applyFont="1" applyFill="1" applyBorder="1" applyAlignment="1" applyProtection="1">
      <alignment horizontal="center" vertical="center"/>
      <protection/>
    </xf>
    <xf numFmtId="18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180" fontId="7" fillId="35" borderId="11" xfId="0" applyNumberFormat="1" applyFont="1" applyFill="1" applyBorder="1" applyAlignment="1" applyProtection="1">
      <alignment vertical="center"/>
      <protection/>
    </xf>
    <xf numFmtId="18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18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180" fontId="7" fillId="35" borderId="44" xfId="0" applyNumberFormat="1" applyFont="1" applyFill="1" applyBorder="1" applyAlignment="1" applyProtection="1">
      <alignment vertical="center"/>
      <protection/>
    </xf>
    <xf numFmtId="180" fontId="7" fillId="35" borderId="25" xfId="0" applyNumberFormat="1" applyFont="1" applyFill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right" vertical="center"/>
      <protection/>
    </xf>
    <xf numFmtId="49" fontId="7" fillId="35" borderId="22" xfId="0" applyNumberFormat="1" applyFont="1" applyFill="1" applyBorder="1" applyAlignment="1" applyProtection="1">
      <alignment horizontal="right" vertical="center" wrapText="1"/>
      <protection/>
    </xf>
    <xf numFmtId="0" fontId="7" fillId="35" borderId="22" xfId="0" applyFont="1" applyFill="1" applyBorder="1" applyAlignment="1">
      <alignment horizontal="right" vertical="center" wrapText="1"/>
    </xf>
    <xf numFmtId="180" fontId="2" fillId="35" borderId="35" xfId="0" applyNumberFormat="1" applyFont="1" applyFill="1" applyBorder="1" applyAlignment="1" applyProtection="1">
      <alignment vertical="center"/>
      <protection/>
    </xf>
    <xf numFmtId="180" fontId="2" fillId="35" borderId="22" xfId="0" applyNumberFormat="1" applyFont="1" applyFill="1" applyBorder="1" applyAlignment="1" applyProtection="1">
      <alignment vertical="center"/>
      <protection/>
    </xf>
    <xf numFmtId="180" fontId="7" fillId="35" borderId="44" xfId="0" applyNumberFormat="1" applyFont="1" applyFill="1" applyBorder="1" applyAlignment="1" applyProtection="1">
      <alignment horizontal="center" vertical="center"/>
      <protection/>
    </xf>
    <xf numFmtId="182" fontId="7" fillId="35" borderId="24" xfId="0" applyNumberFormat="1" applyFont="1" applyFill="1" applyBorder="1" applyAlignment="1" applyProtection="1">
      <alignment horizontal="center" vertical="center"/>
      <protection/>
    </xf>
    <xf numFmtId="189" fontId="7" fillId="35" borderId="38" xfId="0" applyNumberFormat="1" applyFont="1" applyFill="1" applyBorder="1" applyAlignment="1" applyProtection="1">
      <alignment horizontal="center" vertical="center"/>
      <protection/>
    </xf>
    <xf numFmtId="0" fontId="13" fillId="35" borderId="13" xfId="0" applyNumberFormat="1" applyFont="1" applyFill="1" applyBorder="1" applyAlignment="1" applyProtection="1">
      <alignment horizontal="center" vertical="center"/>
      <protection/>
    </xf>
    <xf numFmtId="180" fontId="7" fillId="35" borderId="35" xfId="0" applyNumberFormat="1" applyFont="1" applyFill="1" applyBorder="1" applyAlignment="1" applyProtection="1">
      <alignment horizontal="center" vertical="center"/>
      <protection/>
    </xf>
    <xf numFmtId="1" fontId="7" fillId="35" borderId="39" xfId="0" applyNumberFormat="1" applyFont="1" applyFill="1" applyBorder="1" applyAlignment="1">
      <alignment horizontal="center" vertical="center"/>
    </xf>
    <xf numFmtId="1" fontId="7" fillId="35" borderId="54" xfId="0" applyNumberFormat="1" applyFont="1" applyFill="1" applyBorder="1" applyAlignment="1">
      <alignment horizontal="center" vertical="center"/>
    </xf>
    <xf numFmtId="180" fontId="7" fillId="35" borderId="24" xfId="0" applyNumberFormat="1" applyFont="1" applyFill="1" applyBorder="1" applyAlignment="1" applyProtection="1">
      <alignment horizontal="center" vertical="center"/>
      <protection/>
    </xf>
    <xf numFmtId="189" fontId="34" fillId="35" borderId="25" xfId="0" applyNumberFormat="1" applyFont="1" applyFill="1" applyBorder="1" applyAlignment="1" applyProtection="1">
      <alignment horizontal="center" vertical="center"/>
      <protection/>
    </xf>
    <xf numFmtId="189" fontId="34" fillId="35" borderId="11" xfId="0" applyNumberFormat="1" applyFont="1" applyFill="1" applyBorder="1" applyAlignment="1" applyProtection="1">
      <alignment horizontal="center" vertical="center"/>
      <protection/>
    </xf>
    <xf numFmtId="189" fontId="34" fillId="35" borderId="22" xfId="0" applyNumberFormat="1" applyFont="1" applyFill="1" applyBorder="1" applyAlignment="1" applyProtection="1">
      <alignment horizontal="center" vertical="center"/>
      <protection/>
    </xf>
    <xf numFmtId="180" fontId="34" fillId="35" borderId="25" xfId="0" applyNumberFormat="1" applyFont="1" applyFill="1" applyBorder="1" applyAlignment="1" applyProtection="1">
      <alignment horizontal="center" vertical="center"/>
      <protection/>
    </xf>
    <xf numFmtId="49" fontId="34" fillId="35" borderId="11" xfId="0" applyNumberFormat="1" applyFont="1" applyFill="1" applyBorder="1" applyAlignment="1" applyProtection="1">
      <alignment horizontal="center" vertical="center"/>
      <protection/>
    </xf>
    <xf numFmtId="180" fontId="34" fillId="35" borderId="11" xfId="0" applyNumberFormat="1" applyFont="1" applyFill="1" applyBorder="1" applyAlignment="1" applyProtection="1">
      <alignment horizontal="center" vertical="center"/>
      <protection/>
    </xf>
    <xf numFmtId="180" fontId="34" fillId="35" borderId="22" xfId="0" applyNumberFormat="1" applyFont="1" applyFill="1" applyBorder="1" applyAlignment="1" applyProtection="1">
      <alignment horizontal="center" vertical="center"/>
      <protection/>
    </xf>
    <xf numFmtId="190" fontId="34" fillId="35" borderId="25" xfId="0" applyNumberFormat="1" applyFont="1" applyFill="1" applyBorder="1" applyAlignment="1" applyProtection="1">
      <alignment horizontal="center" vertical="center"/>
      <protection/>
    </xf>
    <xf numFmtId="190" fontId="34" fillId="35" borderId="11" xfId="0" applyNumberFormat="1" applyFont="1" applyFill="1" applyBorder="1" applyAlignment="1" applyProtection="1">
      <alignment horizontal="center" vertical="center"/>
      <protection/>
    </xf>
    <xf numFmtId="190" fontId="34" fillId="35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183" fontId="31" fillId="34" borderId="38" xfId="0" applyNumberFormat="1" applyFont="1" applyFill="1" applyBorder="1" applyAlignment="1" applyProtection="1">
      <alignment horizontal="center" vertical="center"/>
      <protection hidden="1"/>
    </xf>
    <xf numFmtId="1" fontId="31" fillId="34" borderId="38" xfId="0" applyNumberFormat="1" applyFont="1" applyFill="1" applyBorder="1" applyAlignment="1">
      <alignment horizontal="center" vertical="center"/>
    </xf>
    <xf numFmtId="183" fontId="31" fillId="34" borderId="45" xfId="0" applyNumberFormat="1" applyFont="1" applyFill="1" applyBorder="1" applyAlignment="1" applyProtection="1">
      <alignment horizontal="center" vertical="center"/>
      <protection/>
    </xf>
    <xf numFmtId="183" fontId="31" fillId="34" borderId="97" xfId="0" applyNumberFormat="1" applyFont="1" applyFill="1" applyBorder="1" applyAlignment="1" applyProtection="1">
      <alignment horizontal="center" vertical="center"/>
      <protection/>
    </xf>
    <xf numFmtId="1" fontId="31" fillId="34" borderId="85" xfId="0" applyNumberFormat="1" applyFont="1" applyFill="1" applyBorder="1" applyAlignment="1">
      <alignment horizontal="center" vertical="center"/>
    </xf>
    <xf numFmtId="183" fontId="31" fillId="34" borderId="85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 wrapText="1"/>
    </xf>
    <xf numFmtId="49" fontId="83" fillId="34" borderId="45" xfId="0" applyNumberFormat="1" applyFont="1" applyFill="1" applyBorder="1" applyAlignment="1">
      <alignment horizontal="right" vertical="center" wrapText="1"/>
    </xf>
    <xf numFmtId="183" fontId="31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104" xfId="0" applyNumberFormat="1" applyFont="1" applyFill="1" applyBorder="1" applyAlignment="1" applyProtection="1">
      <alignment horizontal="center" vertical="center"/>
      <protection/>
    </xf>
    <xf numFmtId="189" fontId="83" fillId="35" borderId="24" xfId="0" applyNumberFormat="1" applyFont="1" applyFill="1" applyBorder="1" applyAlignment="1" applyProtection="1">
      <alignment horizontal="center" vertical="center"/>
      <protection/>
    </xf>
    <xf numFmtId="1" fontId="7" fillId="35" borderId="104" xfId="0" applyNumberFormat="1" applyFont="1" applyFill="1" applyBorder="1" applyAlignment="1">
      <alignment horizontal="center" vertical="center"/>
    </xf>
    <xf numFmtId="1" fontId="7" fillId="35" borderId="24" xfId="0" applyNumberFormat="1" applyFont="1" applyFill="1" applyBorder="1" applyAlignment="1">
      <alignment horizontal="center" vertical="center"/>
    </xf>
    <xf numFmtId="189" fontId="7" fillId="33" borderId="103" xfId="0" applyNumberFormat="1" applyFont="1" applyFill="1" applyBorder="1" applyAlignment="1" applyProtection="1">
      <alignment horizontal="center" vertical="center"/>
      <protection/>
    </xf>
    <xf numFmtId="183" fontId="2" fillId="33" borderId="93" xfId="0" applyNumberFormat="1" applyFont="1" applyFill="1" applyBorder="1" applyAlignment="1" applyProtection="1">
      <alignment horizontal="center" vertical="center"/>
      <protection/>
    </xf>
    <xf numFmtId="1" fontId="7" fillId="33" borderId="102" xfId="0" applyNumberFormat="1" applyFont="1" applyFill="1" applyBorder="1" applyAlignment="1">
      <alignment horizontal="center" vertical="center" wrapText="1"/>
    </xf>
    <xf numFmtId="1" fontId="84" fillId="33" borderId="25" xfId="0" applyNumberFormat="1" applyFont="1" applyFill="1" applyBorder="1" applyAlignment="1">
      <alignment horizontal="center" vertical="center" wrapText="1"/>
    </xf>
    <xf numFmtId="1" fontId="84" fillId="33" borderId="102" xfId="0" applyNumberFormat="1" applyFont="1" applyFill="1" applyBorder="1" applyAlignment="1">
      <alignment horizontal="center" vertical="center" wrapText="1"/>
    </xf>
    <xf numFmtId="1" fontId="84" fillId="33" borderId="2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 applyProtection="1">
      <alignment horizontal="center" vertical="center"/>
      <protection/>
    </xf>
    <xf numFmtId="49" fontId="2" fillId="33" borderId="105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1" fontId="84" fillId="33" borderId="11" xfId="0" applyNumberFormat="1" applyFont="1" applyFill="1" applyBorder="1" applyAlignment="1">
      <alignment horizontal="center" vertical="center" wrapText="1"/>
    </xf>
    <xf numFmtId="1" fontId="84" fillId="33" borderId="22" xfId="0" applyNumberFormat="1" applyFont="1" applyFill="1" applyBorder="1" applyAlignment="1">
      <alignment horizontal="center" vertical="center" wrapText="1"/>
    </xf>
    <xf numFmtId="193" fontId="2" fillId="0" borderId="106" xfId="54" applyNumberFormat="1" applyFont="1" applyFill="1" applyBorder="1" applyAlignment="1" applyProtection="1">
      <alignment horizontal="center" vertical="center"/>
      <protection/>
    </xf>
    <xf numFmtId="181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>
      <alignment horizontal="center" vertical="center" wrapText="1"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180" fontId="2" fillId="33" borderId="107" xfId="0" applyNumberFormat="1" applyFont="1" applyFill="1" applyBorder="1" applyAlignment="1" applyProtection="1">
      <alignment horizontal="center" vertical="center" wrapText="1"/>
      <protection/>
    </xf>
    <xf numFmtId="49" fontId="7" fillId="33" borderId="53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183" fontId="7" fillId="36" borderId="54" xfId="0" applyNumberFormat="1" applyFont="1" applyFill="1" applyBorder="1" applyAlignment="1" applyProtection="1">
      <alignment horizontal="center" vertical="center"/>
      <protection hidden="1"/>
    </xf>
    <xf numFmtId="181" fontId="7" fillId="36" borderId="57" xfId="0" applyNumberFormat="1" applyFont="1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183" fontId="31" fillId="36" borderId="54" xfId="0" applyNumberFormat="1" applyFont="1" applyFill="1" applyBorder="1" applyAlignment="1" applyProtection="1">
      <alignment horizontal="center" vertical="center"/>
      <protection hidden="1"/>
    </xf>
    <xf numFmtId="181" fontId="31" fillId="36" borderId="57" xfId="0" applyNumberFormat="1" applyFont="1" applyFill="1" applyBorder="1" applyAlignment="1" applyProtection="1">
      <alignment horizontal="center" vertical="center"/>
      <protection hidden="1"/>
    </xf>
    <xf numFmtId="181" fontId="7" fillId="36" borderId="27" xfId="0" applyNumberFormat="1" applyFont="1" applyFill="1" applyBorder="1" applyAlignment="1" applyProtection="1">
      <alignment horizontal="center" vertical="center"/>
      <protection hidden="1"/>
    </xf>
    <xf numFmtId="181" fontId="7" fillId="36" borderId="11" xfId="0" applyNumberFormat="1" applyFont="1" applyFill="1" applyBorder="1" applyAlignment="1" applyProtection="1">
      <alignment horizontal="center" vertical="center"/>
      <protection hidden="1"/>
    </xf>
    <xf numFmtId="181" fontId="7" fillId="36" borderId="22" xfId="0" applyNumberFormat="1" applyFont="1" applyFill="1" applyBorder="1" applyAlignment="1" applyProtection="1">
      <alignment horizontal="center" vertical="center"/>
      <protection hidden="1"/>
    </xf>
    <xf numFmtId="0" fontId="0" fillId="36" borderId="25" xfId="0" applyFill="1" applyBorder="1" applyAlignment="1">
      <alignment horizontal="center" vertical="center" wrapText="1"/>
    </xf>
    <xf numFmtId="183" fontId="7" fillId="36" borderId="24" xfId="0" applyNumberFormat="1" applyFont="1" applyFill="1" applyBorder="1" applyAlignment="1" applyProtection="1">
      <alignment horizontal="center" vertical="center"/>
      <protection hidden="1"/>
    </xf>
    <xf numFmtId="183" fontId="7" fillId="36" borderId="58" xfId="0" applyNumberFormat="1" applyFont="1" applyFill="1" applyBorder="1" applyAlignment="1" applyProtection="1">
      <alignment horizontal="center" vertical="center"/>
      <protection hidden="1"/>
    </xf>
    <xf numFmtId="49" fontId="2" fillId="0" borderId="108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109" xfId="54" applyNumberFormat="1" applyFont="1" applyFill="1" applyBorder="1" applyAlignment="1" applyProtection="1">
      <alignment horizontal="center" vertical="center"/>
      <protection/>
    </xf>
    <xf numFmtId="182" fontId="31" fillId="0" borderId="110" xfId="54" applyNumberFormat="1" applyFont="1" applyFill="1" applyBorder="1" applyAlignment="1" applyProtection="1">
      <alignment horizontal="center" vertical="center"/>
      <protection/>
    </xf>
    <xf numFmtId="1" fontId="31" fillId="0" borderId="94" xfId="54" applyNumberFormat="1" applyFont="1" applyFill="1" applyBorder="1" applyAlignment="1" applyProtection="1">
      <alignment horizontal="center" vertical="center"/>
      <protection/>
    </xf>
    <xf numFmtId="49" fontId="7" fillId="0" borderId="111" xfId="54" applyNumberFormat="1" applyFont="1" applyFill="1" applyBorder="1" applyAlignment="1">
      <alignment horizontal="left" vertical="center" wrapText="1"/>
      <protection/>
    </xf>
    <xf numFmtId="182" fontId="7" fillId="0" borderId="111" xfId="54" applyNumberFormat="1" applyFont="1" applyFill="1" applyBorder="1" applyAlignment="1" applyProtection="1">
      <alignment horizontal="center" vertical="center"/>
      <protection/>
    </xf>
    <xf numFmtId="193" fontId="15" fillId="0" borderId="87" xfId="54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35" xfId="0" applyNumberFormat="1" applyFont="1" applyFill="1" applyBorder="1" applyAlignment="1" applyProtection="1">
      <alignment horizontal="center" vertical="center" wrapText="1"/>
      <protection/>
    </xf>
    <xf numFmtId="182" fontId="7" fillId="0" borderId="38" xfId="0" applyNumberFormat="1" applyFont="1" applyFill="1" applyBorder="1" applyAlignment="1" applyProtection="1">
      <alignment horizontal="center" vertical="center"/>
      <protection/>
    </xf>
    <xf numFmtId="181" fontId="29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 applyProtection="1">
      <alignment horizontal="left" vertical="center" wrapText="1"/>
      <protection locked="0"/>
    </xf>
    <xf numFmtId="49" fontId="2" fillId="0" borderId="108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183" fontId="7" fillId="0" borderId="85" xfId="0" applyNumberFormat="1" applyFont="1" applyFill="1" applyBorder="1" applyAlignment="1" applyProtection="1">
      <alignment horizontal="center" vertical="center"/>
      <protection locked="0"/>
    </xf>
    <xf numFmtId="181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 applyProtection="1">
      <alignment vertical="center" wrapText="1"/>
      <protection locked="0"/>
    </xf>
    <xf numFmtId="49" fontId="2" fillId="0" borderId="7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183" fontId="31" fillId="0" borderId="39" xfId="0" applyNumberFormat="1" applyFont="1" applyFill="1" applyBorder="1" applyAlignment="1" applyProtection="1">
      <alignment horizontal="center" vertical="center"/>
      <protection locked="0"/>
    </xf>
    <xf numFmtId="193" fontId="31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81" fontId="13" fillId="0" borderId="11" xfId="0" applyNumberFormat="1" applyFont="1" applyFill="1" applyBorder="1" applyAlignment="1" applyProtection="1">
      <alignment horizontal="center" vertical="center"/>
      <protection hidden="1"/>
    </xf>
    <xf numFmtId="181" fontId="13" fillId="0" borderId="22" xfId="0" applyNumberFormat="1" applyFont="1" applyFill="1" applyBorder="1" applyAlignment="1" applyProtection="1">
      <alignment horizontal="center" vertical="center"/>
      <protection hidden="1"/>
    </xf>
    <xf numFmtId="183" fontId="7" fillId="0" borderId="54" xfId="0" applyNumberFormat="1" applyFont="1" applyFill="1" applyBorder="1" applyAlignment="1" applyProtection="1">
      <alignment horizontal="center" vertical="center"/>
      <protection hidden="1"/>
    </xf>
    <xf numFmtId="181" fontId="7" fillId="0" borderId="53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3" fontId="31" fillId="0" borderId="24" xfId="0" applyNumberFormat="1" applyFont="1" applyFill="1" applyBorder="1" applyAlignment="1" applyProtection="1">
      <alignment horizontal="center" vertical="center"/>
      <protection hidden="1"/>
    </xf>
    <xf numFmtId="181" fontId="31" fillId="0" borderId="25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89" fontId="84" fillId="0" borderId="101" xfId="0" applyNumberFormat="1" applyFont="1" applyFill="1" applyBorder="1" applyAlignment="1" applyProtection="1">
      <alignment horizontal="center" vertical="center"/>
      <protection hidden="1"/>
    </xf>
    <xf numFmtId="190" fontId="84" fillId="0" borderId="27" xfId="0" applyNumberFormat="1" applyFont="1" applyFill="1" applyBorder="1" applyAlignment="1" applyProtection="1">
      <alignment horizontal="center" vertical="center"/>
      <protection hidden="1"/>
    </xf>
    <xf numFmtId="1" fontId="84" fillId="0" borderId="11" xfId="0" applyNumberFormat="1" applyFont="1" applyFill="1" applyBorder="1" applyAlignment="1">
      <alignment horizontal="center" vertical="center"/>
    </xf>
    <xf numFmtId="0" fontId="84" fillId="0" borderId="11" xfId="0" applyNumberFormat="1" applyFont="1" applyFill="1" applyBorder="1" applyAlignment="1">
      <alignment horizontal="center" vertical="center"/>
    </xf>
    <xf numFmtId="0" fontId="84" fillId="0" borderId="11" xfId="0" applyNumberFormat="1" applyFont="1" applyFill="1" applyBorder="1" applyAlignment="1">
      <alignment horizontal="center" vertical="center" wrapText="1"/>
    </xf>
    <xf numFmtId="0" fontId="84" fillId="0" borderId="2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49" fontId="2" fillId="0" borderId="24" xfId="0" applyNumberFormat="1" applyFont="1" applyFill="1" applyBorder="1" applyAlignment="1">
      <alignment horizontal="right" vertical="center" wrapText="1"/>
    </xf>
    <xf numFmtId="49" fontId="7" fillId="0" borderId="24" xfId="0" applyNumberFormat="1" applyFont="1" applyFill="1" applyBorder="1" applyAlignment="1">
      <alignment horizontal="right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7" fillId="0" borderId="46" xfId="55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93" fontId="2" fillId="0" borderId="16" xfId="0" applyNumberFormat="1" applyFont="1" applyFill="1" applyBorder="1" applyAlignment="1" applyProtection="1">
      <alignment horizontal="center" vertical="center"/>
      <protection locked="0"/>
    </xf>
    <xf numFmtId="193" fontId="2" fillId="0" borderId="23" xfId="0" applyNumberFormat="1" applyFont="1" applyFill="1" applyBorder="1" applyAlignment="1" applyProtection="1">
      <alignment horizontal="center" vertical="center"/>
      <protection locked="0"/>
    </xf>
    <xf numFmtId="182" fontId="7" fillId="0" borderId="37" xfId="55" applyNumberFormat="1" applyFont="1" applyFill="1" applyBorder="1" applyAlignment="1" applyProtection="1">
      <alignment horizontal="center" vertical="center"/>
      <protection locked="0"/>
    </xf>
    <xf numFmtId="193" fontId="7" fillId="0" borderId="48" xfId="0" applyNumberFormat="1" applyFont="1" applyFill="1" applyBorder="1" applyAlignment="1" applyProtection="1">
      <alignment horizontal="center" vertical="center"/>
      <protection hidden="1"/>
    </xf>
    <xf numFmtId="193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193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49" fontId="2" fillId="0" borderId="49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93" xfId="55" applyNumberFormat="1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3" fontId="2" fillId="0" borderId="10" xfId="0" applyNumberFormat="1" applyFont="1" applyFill="1" applyBorder="1" applyAlignment="1" applyProtection="1">
      <alignment horizontal="center" vertical="center"/>
      <protection locked="0"/>
    </xf>
    <xf numFmtId="193" fontId="2" fillId="0" borderId="35" xfId="0" applyNumberFormat="1" applyFont="1" applyFill="1" applyBorder="1" applyAlignment="1" applyProtection="1">
      <alignment horizontal="center" vertical="center"/>
      <protection locked="0"/>
    </xf>
    <xf numFmtId="182" fontId="7" fillId="0" borderId="38" xfId="55" applyNumberFormat="1" applyFont="1" applyFill="1" applyBorder="1" applyAlignment="1" applyProtection="1">
      <alignment horizontal="center" vertical="center"/>
      <protection locked="0"/>
    </xf>
    <xf numFmtId="1" fontId="7" fillId="0" borderId="44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49" fontId="2" fillId="0" borderId="93" xfId="0" applyNumberFormat="1" applyFont="1" applyFill="1" applyBorder="1" applyAlignment="1" applyProtection="1">
      <alignment horizontal="left" vertical="center" wrapText="1"/>
      <protection locked="0"/>
    </xf>
    <xf numFmtId="182" fontId="31" fillId="0" borderId="38" xfId="55" applyNumberFormat="1" applyFont="1" applyFill="1" applyBorder="1" applyAlignment="1" applyProtection="1">
      <alignment horizontal="center" vertical="center"/>
      <protection locked="0"/>
    </xf>
    <xf numFmtId="1" fontId="31" fillId="0" borderId="44" xfId="55" applyNumberFormat="1" applyFont="1" applyFill="1" applyBorder="1" applyAlignment="1" applyProtection="1">
      <alignment horizontal="center" vertical="center"/>
      <protection hidden="1"/>
    </xf>
    <xf numFmtId="49" fontId="7" fillId="0" borderId="93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55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35" xfId="55" applyNumberFormat="1" applyFont="1" applyFill="1" applyBorder="1" applyAlignment="1" applyProtection="1">
      <alignment horizontal="center" vertical="center"/>
      <protection hidden="1"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182" fontId="2" fillId="0" borderId="38" xfId="55" applyNumberFormat="1" applyFont="1" applyFill="1" applyBorder="1" applyAlignment="1" applyProtection="1">
      <alignment horizontal="center" vertical="center"/>
      <protection locked="0"/>
    </xf>
    <xf numFmtId="193" fontId="2" fillId="0" borderId="44" xfId="0" applyNumberFormat="1" applyFont="1" applyFill="1" applyBorder="1" applyAlignment="1" applyProtection="1">
      <alignment horizontal="center" vertical="center"/>
      <protection hidden="1"/>
    </xf>
    <xf numFmtId="192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93" fontId="2" fillId="0" borderId="35" xfId="0" applyNumberFormat="1" applyFont="1" applyFill="1" applyBorder="1" applyAlignment="1" applyProtection="1">
      <alignment horizontal="center" vertical="center"/>
      <protection hidden="1"/>
    </xf>
    <xf numFmtId="49" fontId="7" fillId="0" borderId="33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193" fontId="7" fillId="0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6" xfId="55" applyNumberFormat="1" applyFont="1" applyFill="1" applyBorder="1" applyAlignment="1" applyProtection="1">
      <alignment horizontal="center" vertical="center"/>
      <protection locked="0"/>
    </xf>
    <xf numFmtId="49" fontId="2" fillId="0" borderId="93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93" xfId="0" applyNumberFormat="1" applyFont="1" applyFill="1" applyBorder="1" applyAlignment="1">
      <alignment horizontal="left" vertical="center" wrapText="1"/>
    </xf>
    <xf numFmtId="1" fontId="31" fillId="0" borderId="36" xfId="55" applyNumberFormat="1" applyFont="1" applyFill="1" applyBorder="1" applyAlignment="1" applyProtection="1">
      <alignment horizontal="center" vertical="center"/>
      <protection hidden="1"/>
    </xf>
    <xf numFmtId="49" fontId="7" fillId="0" borderId="93" xfId="0" applyNumberFormat="1" applyFont="1" applyFill="1" applyBorder="1" applyAlignment="1">
      <alignment horizontal="left" vertical="center" wrapText="1"/>
    </xf>
    <xf numFmtId="1" fontId="7" fillId="0" borderId="36" xfId="0" applyNumberFormat="1" applyFont="1" applyFill="1" applyBorder="1" applyAlignment="1" applyProtection="1">
      <alignment horizontal="center" vertical="center"/>
      <protection hidden="1"/>
    </xf>
    <xf numFmtId="192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3" xfId="55" applyNumberFormat="1" applyFont="1" applyFill="1" applyBorder="1" applyAlignment="1" applyProtection="1">
      <alignment horizontal="left" vertical="center" wrapText="1"/>
      <protection locked="0"/>
    </xf>
    <xf numFmtId="193" fontId="31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93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93" xfId="0" applyNumberFormat="1" applyFont="1" applyFill="1" applyBorder="1" applyAlignment="1" applyProtection="1">
      <alignment horizontal="left" vertical="center" wrapText="1"/>
      <protection locked="0"/>
    </xf>
    <xf numFmtId="194" fontId="7" fillId="0" borderId="38" xfId="0" applyNumberFormat="1" applyFont="1" applyFill="1" applyBorder="1" applyAlignment="1" applyProtection="1">
      <alignment horizontal="center" vertical="center"/>
      <protection locked="0"/>
    </xf>
    <xf numFmtId="193" fontId="7" fillId="0" borderId="36" xfId="0" applyNumberFormat="1" applyFont="1" applyFill="1" applyBorder="1" applyAlignment="1" applyProtection="1">
      <alignment horizontal="center" vertical="center"/>
      <protection locked="0"/>
    </xf>
    <xf numFmtId="194" fontId="31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 applyProtection="1">
      <alignment horizontal="left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13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36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36" xfId="0" applyNumberFormat="1" applyFont="1" applyFill="1" applyBorder="1" applyAlignment="1">
      <alignment horizontal="left" vertical="center" wrapText="1"/>
    </xf>
    <xf numFmtId="49" fontId="7" fillId="0" borderId="93" xfId="0" applyNumberFormat="1" applyFont="1" applyFill="1" applyBorder="1" applyAlignment="1" applyProtection="1">
      <alignment horizontal="center" vertical="center"/>
      <protection hidden="1"/>
    </xf>
    <xf numFmtId="182" fontId="7" fillId="0" borderId="38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182" fontId="31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hidden="1"/>
    </xf>
    <xf numFmtId="49" fontId="2" fillId="0" borderId="93" xfId="55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vertical="center"/>
      <protection/>
    </xf>
    <xf numFmtId="180" fontId="7" fillId="0" borderId="50" xfId="0" applyNumberFormat="1" applyFont="1" applyFill="1" applyBorder="1" applyAlignment="1" applyProtection="1">
      <alignment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left" vertical="center"/>
      <protection locked="0"/>
    </xf>
    <xf numFmtId="49" fontId="7" fillId="0" borderId="114" xfId="55" applyNumberFormat="1" applyFont="1" applyFill="1" applyBorder="1" applyAlignment="1" applyProtection="1">
      <alignment vertical="center" wrapText="1"/>
      <protection locked="0"/>
    </xf>
    <xf numFmtId="193" fontId="31" fillId="0" borderId="34" xfId="0" applyNumberFormat="1" applyFont="1" applyFill="1" applyBorder="1" applyAlignment="1" applyProtection="1">
      <alignment horizontal="center" vertical="center"/>
      <protection locked="0"/>
    </xf>
    <xf numFmtId="193" fontId="31" fillId="0" borderId="14" xfId="0" applyNumberFormat="1" applyFont="1" applyFill="1" applyBorder="1" applyAlignment="1" applyProtection="1">
      <alignment horizontal="center" vertical="center"/>
      <protection locked="0"/>
    </xf>
    <xf numFmtId="193" fontId="2" fillId="0" borderId="14" xfId="0" applyNumberFormat="1" applyFont="1" applyFill="1" applyBorder="1" applyAlignment="1" applyProtection="1">
      <alignment horizontal="center" vertical="center"/>
      <protection locked="0"/>
    </xf>
    <xf numFmtId="193" fontId="2" fillId="0" borderId="32" xfId="0" applyNumberFormat="1" applyFont="1" applyFill="1" applyBorder="1" applyAlignment="1" applyProtection="1">
      <alignment horizontal="center" vertical="center"/>
      <protection locked="0"/>
    </xf>
    <xf numFmtId="182" fontId="7" fillId="0" borderId="39" xfId="55" applyNumberFormat="1" applyFont="1" applyFill="1" applyBorder="1" applyAlignment="1" applyProtection="1">
      <alignment horizontal="center" vertical="center"/>
      <protection locked="0"/>
    </xf>
    <xf numFmtId="193" fontId="7" fillId="0" borderId="20" xfId="0" applyNumberFormat="1" applyFont="1" applyFill="1" applyBorder="1" applyAlignment="1" applyProtection="1">
      <alignment horizontal="center" vertical="center"/>
      <protection hidden="1"/>
    </xf>
    <xf numFmtId="192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193" fontId="7" fillId="0" borderId="32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180" fontId="7" fillId="0" borderId="14" xfId="0" applyNumberFormat="1" applyFont="1" applyFill="1" applyBorder="1" applyAlignment="1" applyProtection="1">
      <alignment vertical="center"/>
      <protection/>
    </xf>
    <xf numFmtId="180" fontId="7" fillId="0" borderId="51" xfId="0" applyNumberFormat="1" applyFont="1" applyFill="1" applyBorder="1" applyAlignment="1" applyProtection="1">
      <alignment vertical="center"/>
      <protection/>
    </xf>
    <xf numFmtId="0" fontId="7" fillId="0" borderId="78" xfId="0" applyFont="1" applyFill="1" applyBorder="1" applyAlignment="1" applyProtection="1">
      <alignment horizontal="center" vertical="center" wrapText="1"/>
      <protection hidden="1"/>
    </xf>
    <xf numFmtId="49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79" xfId="0" applyFont="1" applyFill="1" applyBorder="1" applyAlignment="1">
      <alignment horizontal="center" vertical="center" wrapText="1"/>
    </xf>
    <xf numFmtId="49" fontId="7" fillId="0" borderId="115" xfId="55" applyNumberFormat="1" applyFont="1" applyFill="1" applyBorder="1" applyAlignment="1" applyProtection="1">
      <alignment horizontal="left" vertical="center" wrapText="1"/>
      <protection locked="0"/>
    </xf>
    <xf numFmtId="193" fontId="13" fillId="0" borderId="40" xfId="0" applyNumberFormat="1" applyFont="1" applyFill="1" applyBorder="1" applyAlignment="1" applyProtection="1">
      <alignment horizontal="center" vertical="center"/>
      <protection locked="0"/>
    </xf>
    <xf numFmtId="193" fontId="13" fillId="0" borderId="18" xfId="0" applyNumberFormat="1" applyFont="1" applyFill="1" applyBorder="1" applyAlignment="1" applyProtection="1">
      <alignment horizontal="center" vertical="center"/>
      <protection locked="0"/>
    </xf>
    <xf numFmtId="193" fontId="2" fillId="0" borderId="18" xfId="0" applyNumberFormat="1" applyFont="1" applyFill="1" applyBorder="1" applyAlignment="1" applyProtection="1">
      <alignment horizontal="center" vertical="center"/>
      <protection locked="0"/>
    </xf>
    <xf numFmtId="193" fontId="2" fillId="0" borderId="19" xfId="0" applyNumberFormat="1" applyFont="1" applyFill="1" applyBorder="1" applyAlignment="1" applyProtection="1">
      <alignment horizontal="center" vertical="center"/>
      <protection locked="0"/>
    </xf>
    <xf numFmtId="182" fontId="7" fillId="0" borderId="115" xfId="55" applyNumberFormat="1" applyFont="1" applyFill="1" applyBorder="1" applyAlignment="1" applyProtection="1">
      <alignment horizontal="center" vertical="center"/>
      <protection locked="0"/>
    </xf>
    <xf numFmtId="1" fontId="7" fillId="0" borderId="40" xfId="0" applyNumberFormat="1" applyFont="1" applyFill="1" applyBorder="1" applyAlignment="1" applyProtection="1">
      <alignment horizontal="center" vertical="center"/>
      <protection hidden="1"/>
    </xf>
    <xf numFmtId="1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180" fontId="7" fillId="0" borderId="18" xfId="0" applyNumberFormat="1" applyFont="1" applyFill="1" applyBorder="1" applyAlignment="1" applyProtection="1">
      <alignment vertical="center"/>
      <protection/>
    </xf>
    <xf numFmtId="180" fontId="7" fillId="0" borderId="19" xfId="0" applyNumberFormat="1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17" fillId="0" borderId="1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right" vertical="center" wrapText="1"/>
      <protection locked="0"/>
    </xf>
    <xf numFmtId="193" fontId="13" fillId="0" borderId="33" xfId="0" applyNumberFormat="1" applyFont="1" applyFill="1" applyBorder="1" applyAlignment="1" applyProtection="1">
      <alignment horizontal="center" vertical="center"/>
      <protection locked="0"/>
    </xf>
    <xf numFmtId="193" fontId="13" fillId="0" borderId="10" xfId="0" applyNumberFormat="1" applyFont="1" applyFill="1" applyBorder="1" applyAlignment="1" applyProtection="1">
      <alignment horizontal="center" vertical="center"/>
      <protection locked="0"/>
    </xf>
    <xf numFmtId="182" fontId="7" fillId="0" borderId="36" xfId="55" applyNumberFormat="1" applyFont="1" applyFill="1" applyBorder="1" applyAlignment="1" applyProtection="1">
      <alignment horizontal="center" vertical="center"/>
      <protection locked="0"/>
    </xf>
    <xf numFmtId="1" fontId="7" fillId="0" borderId="33" xfId="55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35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182" fontId="31" fillId="0" borderId="36" xfId="55" applyNumberFormat="1" applyFont="1" applyFill="1" applyBorder="1" applyAlignment="1" applyProtection="1">
      <alignment horizontal="center" vertical="center"/>
      <protection locked="0"/>
    </xf>
    <xf numFmtId="1" fontId="31" fillId="0" borderId="33" xfId="0" applyNumberFormat="1" applyFont="1" applyFill="1" applyBorder="1" applyAlignment="1" applyProtection="1">
      <alignment horizontal="center" vertical="center"/>
      <protection hidden="1"/>
    </xf>
    <xf numFmtId="1" fontId="7" fillId="0" borderId="33" xfId="0" applyNumberFormat="1" applyFont="1" applyFill="1" applyBorder="1" applyAlignment="1" applyProtection="1">
      <alignment horizontal="center" vertical="center"/>
      <protection hidden="1"/>
    </xf>
    <xf numFmtId="49" fontId="7" fillId="0" borderId="45" xfId="0" applyNumberFormat="1" applyFont="1" applyFill="1" applyBorder="1" applyAlignment="1" applyProtection="1">
      <alignment horizontal="center" vertical="center"/>
      <protection hidden="1"/>
    </xf>
    <xf numFmtId="49" fontId="7" fillId="0" borderId="93" xfId="0" applyNumberFormat="1" applyFont="1" applyFill="1" applyBorder="1" applyAlignment="1" applyProtection="1">
      <alignment horizontal="center" vertical="center"/>
      <protection/>
    </xf>
    <xf numFmtId="49" fontId="7" fillId="0" borderId="1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left" vertical="center"/>
      <protection locked="0"/>
    </xf>
    <xf numFmtId="49" fontId="2" fillId="0" borderId="116" xfId="0" applyNumberFormat="1" applyFont="1" applyFill="1" applyBorder="1" applyAlignment="1" applyProtection="1">
      <alignment horizontal="right" vertical="center" wrapText="1"/>
      <protection locked="0"/>
    </xf>
    <xf numFmtId="193" fontId="13" fillId="0" borderId="78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193" fontId="2" fillId="0" borderId="21" xfId="0" applyNumberFormat="1" applyFont="1" applyFill="1" applyBorder="1" applyAlignment="1" applyProtection="1">
      <alignment horizontal="center" vertical="center"/>
      <protection locked="0"/>
    </xf>
    <xf numFmtId="193" fontId="2" fillId="0" borderId="79" xfId="0" applyNumberFormat="1" applyFont="1" applyFill="1" applyBorder="1" applyAlignment="1" applyProtection="1">
      <alignment horizontal="center" vertical="center"/>
      <protection locked="0"/>
    </xf>
    <xf numFmtId="182" fontId="7" fillId="0" borderId="74" xfId="55" applyNumberFormat="1" applyFont="1" applyFill="1" applyBorder="1" applyAlignment="1" applyProtection="1">
      <alignment horizontal="center" vertical="center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hidden="1"/>
    </xf>
    <xf numFmtId="1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79" xfId="0" applyFont="1" applyFill="1" applyBorder="1" applyAlignment="1" applyProtection="1">
      <alignment horizontal="center" vertical="center" wrapText="1"/>
      <protection hidden="1"/>
    </xf>
    <xf numFmtId="180" fontId="7" fillId="0" borderId="21" xfId="0" applyNumberFormat="1" applyFont="1" applyFill="1" applyBorder="1" applyAlignment="1" applyProtection="1">
      <alignment vertical="center"/>
      <protection/>
    </xf>
    <xf numFmtId="180" fontId="7" fillId="0" borderId="79" xfId="0" applyNumberFormat="1" applyFont="1" applyFill="1" applyBorder="1" applyAlignment="1" applyProtection="1">
      <alignment vertical="center"/>
      <protection/>
    </xf>
    <xf numFmtId="0" fontId="7" fillId="0" borderId="80" xfId="0" applyFont="1" applyFill="1" applyBorder="1" applyAlignment="1" applyProtection="1">
      <alignment horizontal="center" vertical="center" wrapText="1"/>
      <protection hidden="1"/>
    </xf>
    <xf numFmtId="49" fontId="2" fillId="0" borderId="54" xfId="0" applyNumberFormat="1" applyFont="1" applyFill="1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49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8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7" xfId="0" applyNumberFormat="1" applyFont="1" applyFill="1" applyBorder="1" applyAlignment="1">
      <alignment vertical="center" wrapText="1"/>
    </xf>
    <xf numFmtId="49" fontId="7" fillId="0" borderId="74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49" fontId="7" fillId="0" borderId="118" xfId="55" applyNumberFormat="1" applyFont="1" applyFill="1" applyBorder="1" applyAlignment="1" applyProtection="1">
      <alignment horizontal="left" vertical="center" wrapText="1"/>
      <protection locked="0"/>
    </xf>
    <xf numFmtId="182" fontId="7" fillId="0" borderId="85" xfId="55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94" xfId="0" applyNumberFormat="1" applyFont="1" applyFill="1" applyBorder="1" applyAlignment="1" applyProtection="1">
      <alignment horizontal="left" vertical="center" wrapText="1"/>
      <protection locked="0"/>
    </xf>
    <xf numFmtId="193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96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3" fontId="31" fillId="0" borderId="54" xfId="0" applyNumberFormat="1" applyFont="1" applyFill="1" applyBorder="1" applyAlignment="1" applyProtection="1">
      <alignment horizontal="center" vertical="center"/>
      <protection hidden="1"/>
    </xf>
    <xf numFmtId="181" fontId="13" fillId="0" borderId="26" xfId="0" applyNumberFormat="1" applyFont="1" applyFill="1" applyBorder="1" applyAlignment="1" applyProtection="1">
      <alignment horizontal="center" vertical="center"/>
      <protection hidden="1"/>
    </xf>
    <xf numFmtId="183" fontId="7" fillId="0" borderId="24" xfId="0" applyNumberFormat="1" applyFont="1" applyFill="1" applyBorder="1" applyAlignment="1" applyProtection="1">
      <alignment horizontal="center" vertical="center"/>
      <protection hidden="1"/>
    </xf>
    <xf numFmtId="183" fontId="7" fillId="0" borderId="58" xfId="0" applyNumberFormat="1" applyFont="1" applyFill="1" applyBorder="1" applyAlignment="1" applyProtection="1">
      <alignment horizontal="center" vertical="center"/>
      <protection hidden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181" fontId="7" fillId="36" borderId="42" xfId="0" applyNumberFormat="1" applyFont="1" applyFill="1" applyBorder="1" applyAlignment="1" applyProtection="1">
      <alignment horizontal="center" vertical="center"/>
      <protection/>
    </xf>
    <xf numFmtId="181" fontId="7" fillId="36" borderId="47" xfId="0" applyNumberFormat="1" applyFont="1" applyFill="1" applyBorder="1" applyAlignment="1" applyProtection="1">
      <alignment horizontal="center" vertical="center"/>
      <protection/>
    </xf>
    <xf numFmtId="49" fontId="7" fillId="36" borderId="53" xfId="0" applyNumberFormat="1" applyFont="1" applyFill="1" applyBorder="1" applyAlignment="1">
      <alignment horizontal="center"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 applyProtection="1">
      <alignment horizontal="center" vertical="center"/>
      <protection/>
    </xf>
    <xf numFmtId="49" fontId="7" fillId="36" borderId="52" xfId="0" applyNumberFormat="1" applyFont="1" applyFill="1" applyBorder="1" applyAlignment="1" applyProtection="1">
      <alignment horizontal="center" vertical="center"/>
      <protection/>
    </xf>
    <xf numFmtId="49" fontId="7" fillId="36" borderId="42" xfId="0" applyNumberFormat="1" applyFont="1" applyFill="1" applyBorder="1" applyAlignment="1" applyProtection="1">
      <alignment horizontal="center" vertical="center"/>
      <protection/>
    </xf>
    <xf numFmtId="49" fontId="2" fillId="36" borderId="47" xfId="0" applyNumberFormat="1" applyFont="1" applyFill="1" applyBorder="1" applyAlignment="1" applyProtection="1">
      <alignment horizontal="center" vertical="center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22" xfId="0" applyNumberFormat="1" applyFont="1" applyFill="1" applyBorder="1" applyAlignment="1" applyProtection="1">
      <alignment horizontal="center" vertical="center"/>
      <protection/>
    </xf>
    <xf numFmtId="49" fontId="7" fillId="36" borderId="27" xfId="0" applyNumberFormat="1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22" xfId="0" applyNumberFormat="1" applyFont="1" applyFill="1" applyBorder="1" applyAlignment="1" applyProtection="1">
      <alignment horizontal="center" vertical="center"/>
      <protection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3" fontId="7" fillId="33" borderId="24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>
      <alignment horizontal="center" vertical="center" wrapText="1"/>
    </xf>
    <xf numFmtId="181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3" fontId="31" fillId="0" borderId="38" xfId="0" applyNumberFormat="1" applyFont="1" applyFill="1" applyBorder="1" applyAlignment="1" applyProtection="1">
      <alignment horizontal="center" vertical="center"/>
      <protection/>
    </xf>
    <xf numFmtId="183" fontId="2" fillId="0" borderId="38" xfId="0" applyNumberFormat="1" applyFont="1" applyFill="1" applyBorder="1" applyAlignment="1" applyProtection="1">
      <alignment horizontal="center" vertical="center"/>
      <protection/>
    </xf>
    <xf numFmtId="189" fontId="7" fillId="36" borderId="24" xfId="0" applyNumberFormat="1" applyFont="1" applyFill="1" applyBorder="1" applyAlignment="1">
      <alignment horizontal="center" vertical="center" wrapText="1"/>
    </xf>
    <xf numFmtId="190" fontId="7" fillId="36" borderId="57" xfId="0" applyNumberFormat="1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89" fontId="31" fillId="36" borderId="58" xfId="0" applyNumberFormat="1" applyFont="1" applyFill="1" applyBorder="1" applyAlignment="1">
      <alignment horizontal="center" vertical="center" wrapText="1"/>
    </xf>
    <xf numFmtId="190" fontId="31" fillId="36" borderId="27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189" fontId="7" fillId="36" borderId="58" xfId="0" applyNumberFormat="1" applyFont="1" applyFill="1" applyBorder="1" applyAlignment="1">
      <alignment horizontal="center" vertical="center" wrapText="1"/>
    </xf>
    <xf numFmtId="190" fontId="7" fillId="36" borderId="11" xfId="0" applyNumberFormat="1" applyFont="1" applyFill="1" applyBorder="1" applyAlignment="1">
      <alignment horizontal="center" vertical="center" wrapText="1"/>
    </xf>
    <xf numFmtId="190" fontId="84" fillId="36" borderId="11" xfId="0" applyNumberFormat="1" applyFont="1" applyFill="1" applyBorder="1" applyAlignment="1">
      <alignment horizontal="center" vertical="center" wrapText="1"/>
    </xf>
    <xf numFmtId="190" fontId="7" fillId="36" borderId="22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182" fontId="7" fillId="36" borderId="24" xfId="0" applyNumberFormat="1" applyFont="1" applyFill="1" applyBorder="1" applyAlignment="1" applyProtection="1">
      <alignment horizontal="center" vertical="center"/>
      <protection/>
    </xf>
    <xf numFmtId="1" fontId="7" fillId="36" borderId="24" xfId="0" applyNumberFormat="1" applyFont="1" applyFill="1" applyBorder="1" applyAlignment="1" applyProtection="1">
      <alignment horizontal="center" vertical="center"/>
      <protection/>
    </xf>
    <xf numFmtId="182" fontId="7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103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49" fontId="7" fillId="36" borderId="58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49" fontId="2" fillId="36" borderId="102" xfId="0" applyNumberFormat="1" applyFont="1" applyFill="1" applyBorder="1" applyAlignment="1" applyProtection="1">
      <alignment horizontal="center" vertical="center"/>
      <protection/>
    </xf>
    <xf numFmtId="182" fontId="31" fillId="36" borderId="24" xfId="0" applyNumberFormat="1" applyFont="1" applyFill="1" applyBorder="1" applyAlignment="1" applyProtection="1">
      <alignment horizontal="center" vertical="center"/>
      <protection/>
    </xf>
    <xf numFmtId="1" fontId="31" fillId="36" borderId="24" xfId="0" applyNumberFormat="1" applyFont="1" applyFill="1" applyBorder="1" applyAlignment="1" applyProtection="1">
      <alignment horizontal="center" vertical="center"/>
      <protection/>
    </xf>
    <xf numFmtId="1" fontId="7" fillId="36" borderId="78" xfId="0" applyNumberFormat="1" applyFont="1" applyFill="1" applyBorder="1" applyAlignment="1">
      <alignment horizontal="center" vertical="center"/>
    </xf>
    <xf numFmtId="1" fontId="7" fillId="36" borderId="21" xfId="0" applyNumberFormat="1" applyFont="1" applyFill="1" applyBorder="1" applyAlignment="1">
      <alignment horizontal="center" vertical="center"/>
    </xf>
    <xf numFmtId="1" fontId="7" fillId="36" borderId="119" xfId="0" applyNumberFormat="1" applyFont="1" applyFill="1" applyBorder="1" applyAlignment="1">
      <alignment horizontal="center" vertical="center"/>
    </xf>
    <xf numFmtId="0" fontId="2" fillId="36" borderId="27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2" fillId="36" borderId="22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67" xfId="0" applyNumberFormat="1" applyFont="1" applyFill="1" applyBorder="1" applyAlignment="1" applyProtection="1">
      <alignment horizontal="center" vertical="center"/>
      <protection/>
    </xf>
    <xf numFmtId="189" fontId="7" fillId="36" borderId="24" xfId="0" applyNumberFormat="1" applyFont="1" applyFill="1" applyBorder="1" applyAlignment="1" applyProtection="1">
      <alignment horizontal="center" vertical="center"/>
      <protection/>
    </xf>
    <xf numFmtId="49" fontId="7" fillId="36" borderId="24" xfId="0" applyNumberFormat="1" applyFont="1" applyFill="1" applyBorder="1" applyAlignment="1" applyProtection="1">
      <alignment horizontal="center" vertical="center"/>
      <protection/>
    </xf>
    <xf numFmtId="49" fontId="2" fillId="36" borderId="58" xfId="0" applyNumberFormat="1" applyFont="1" applyFill="1" applyBorder="1" applyAlignment="1" applyProtection="1">
      <alignment horizontal="center" vertical="center"/>
      <protection/>
    </xf>
    <xf numFmtId="183" fontId="7" fillId="36" borderId="57" xfId="0" applyNumberFormat="1" applyFont="1" applyFill="1" applyBorder="1" applyAlignment="1" applyProtection="1">
      <alignment horizontal="center" vertical="center"/>
      <protection/>
    </xf>
    <xf numFmtId="181" fontId="7" fillId="36" borderId="57" xfId="0" applyNumberFormat="1" applyFont="1" applyFill="1" applyBorder="1" applyAlignment="1" applyProtection="1">
      <alignment horizontal="center" vertical="center"/>
      <protection/>
    </xf>
    <xf numFmtId="183" fontId="31" fillId="36" borderId="57" xfId="0" applyNumberFormat="1" applyFont="1" applyFill="1" applyBorder="1" applyAlignment="1" applyProtection="1">
      <alignment horizontal="center" vertical="center"/>
      <protection/>
    </xf>
    <xf numFmtId="181" fontId="31" fillId="36" borderId="57" xfId="0" applyNumberFormat="1" applyFont="1" applyFill="1" applyBorder="1" applyAlignment="1" applyProtection="1">
      <alignment horizontal="center" vertical="center"/>
      <protection/>
    </xf>
    <xf numFmtId="183" fontId="7" fillId="36" borderId="58" xfId="0" applyNumberFormat="1" applyFont="1" applyFill="1" applyBorder="1" applyAlignment="1" applyProtection="1">
      <alignment horizontal="center" vertical="center"/>
      <protection/>
    </xf>
    <xf numFmtId="181" fontId="7" fillId="36" borderId="27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36" xfId="0" applyNumberFormat="1" applyFont="1" applyFill="1" applyBorder="1" applyAlignment="1">
      <alignment horizontal="left" vertical="center" wrapText="1"/>
    </xf>
    <xf numFmtId="49" fontId="7" fillId="36" borderId="36" xfId="55" applyNumberFormat="1" applyFont="1" applyFill="1" applyBorder="1" applyAlignment="1" applyProtection="1">
      <alignment horizontal="left" vertical="center" wrapText="1"/>
      <protection locked="0"/>
    </xf>
    <xf numFmtId="183" fontId="7" fillId="36" borderId="57" xfId="0" applyNumberFormat="1" applyFont="1" applyFill="1" applyBorder="1" applyAlignment="1" applyProtection="1">
      <alignment horizontal="center" vertical="center"/>
      <protection hidden="1"/>
    </xf>
    <xf numFmtId="49" fontId="7" fillId="36" borderId="33" xfId="0" applyNumberFormat="1" applyFont="1" applyFill="1" applyBorder="1" applyAlignment="1" applyProtection="1">
      <alignment horizontal="center" vertical="center"/>
      <protection hidden="1"/>
    </xf>
    <xf numFmtId="49" fontId="7" fillId="36" borderId="35" xfId="0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hidden="1"/>
    </xf>
    <xf numFmtId="181" fontId="7" fillId="36" borderId="56" xfId="0" applyNumberFormat="1" applyFont="1" applyFill="1" applyBorder="1" applyAlignment="1" applyProtection="1">
      <alignment horizontal="center" vertical="center"/>
      <protection hidden="1"/>
    </xf>
    <xf numFmtId="0" fontId="0" fillId="36" borderId="29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183" fontId="31" fillId="36" borderId="41" xfId="0" applyNumberFormat="1" applyFont="1" applyFill="1" applyBorder="1" applyAlignment="1" applyProtection="1">
      <alignment horizontal="center" vertical="center"/>
      <protection hidden="1"/>
    </xf>
    <xf numFmtId="181" fontId="31" fillId="36" borderId="28" xfId="0" applyNumberFormat="1" applyFont="1" applyFill="1" applyBorder="1" applyAlignment="1" applyProtection="1">
      <alignment horizontal="center" vertical="center"/>
      <protection hidden="1"/>
    </xf>
    <xf numFmtId="49" fontId="7" fillId="36" borderId="27" xfId="0" applyNumberFormat="1" applyFont="1" applyFill="1" applyBorder="1" applyAlignment="1" applyProtection="1">
      <alignment horizontal="center" vertical="center"/>
      <protection hidden="1"/>
    </xf>
    <xf numFmtId="49" fontId="7" fillId="36" borderId="22" xfId="0" applyNumberFormat="1" applyFont="1" applyFill="1" applyBorder="1" applyAlignment="1" applyProtection="1">
      <alignment horizontal="center" vertical="center"/>
      <protection hidden="1"/>
    </xf>
    <xf numFmtId="0" fontId="7" fillId="34" borderId="44" xfId="0" applyNumberFormat="1" applyFont="1" applyFill="1" applyBorder="1" applyAlignment="1">
      <alignment horizontal="center" vertical="center"/>
    </xf>
    <xf numFmtId="49" fontId="15" fillId="36" borderId="45" xfId="0" applyNumberFormat="1" applyFont="1" applyFill="1" applyBorder="1" applyAlignment="1">
      <alignment horizontal="left" vertical="center" wrapText="1"/>
    </xf>
    <xf numFmtId="183" fontId="7" fillId="36" borderId="85" xfId="0" applyNumberFormat="1" applyFont="1" applyFill="1" applyBorder="1" applyAlignment="1" applyProtection="1">
      <alignment horizontal="center" vertical="center"/>
      <protection/>
    </xf>
    <xf numFmtId="183" fontId="7" fillId="36" borderId="97" xfId="0" applyNumberFormat="1" applyFont="1" applyFill="1" applyBorder="1" applyAlignment="1" applyProtection="1">
      <alignment horizontal="center" vertical="center"/>
      <protection/>
    </xf>
    <xf numFmtId="49" fontId="7" fillId="36" borderId="25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 vertical="center"/>
    </xf>
    <xf numFmtId="49" fontId="7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22" xfId="0" applyNumberFormat="1" applyFont="1" applyFill="1" applyBorder="1" applyAlignment="1" applyProtection="1">
      <alignment horizontal="center" vertic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7" fillId="36" borderId="30" xfId="0" applyNumberFormat="1" applyFont="1" applyFill="1" applyBorder="1" applyAlignment="1">
      <alignment horizontal="center" vertical="center"/>
    </xf>
    <xf numFmtId="49" fontId="7" fillId="36" borderId="29" xfId="0" applyNumberFormat="1" applyFont="1" applyFill="1" applyBorder="1" applyAlignment="1">
      <alignment horizontal="center" vertical="center"/>
    </xf>
    <xf numFmtId="49" fontId="7" fillId="36" borderId="31" xfId="0" applyNumberFormat="1" applyFont="1" applyFill="1" applyBorder="1" applyAlignment="1" applyProtection="1">
      <alignment horizontal="center" vertical="center"/>
      <protection/>
    </xf>
    <xf numFmtId="49" fontId="7" fillId="36" borderId="30" xfId="0" applyNumberFormat="1" applyFont="1" applyFill="1" applyBorder="1" applyAlignment="1" applyProtection="1">
      <alignment horizontal="center" vertical="center"/>
      <protection/>
    </xf>
    <xf numFmtId="49" fontId="7" fillId="36" borderId="29" xfId="0" applyNumberFormat="1" applyFont="1" applyFill="1" applyBorder="1" applyAlignment="1" applyProtection="1">
      <alignment horizontal="center" vertical="center"/>
      <protection/>
    </xf>
    <xf numFmtId="49" fontId="2" fillId="36" borderId="3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81" fontId="13" fillId="0" borderId="42" xfId="0" applyNumberFormat="1" applyFont="1" applyFill="1" applyBorder="1" applyAlignment="1" applyProtection="1">
      <alignment horizontal="center" vertical="center"/>
      <protection hidden="1"/>
    </xf>
    <xf numFmtId="181" fontId="13" fillId="0" borderId="47" xfId="0" applyNumberFormat="1" applyFont="1" applyFill="1" applyBorder="1" applyAlignment="1" applyProtection="1">
      <alignment horizontal="center" vertical="center"/>
      <protection hidden="1"/>
    </xf>
    <xf numFmtId="181" fontId="7" fillId="0" borderId="42" xfId="0" applyNumberFormat="1" applyFont="1" applyFill="1" applyBorder="1" applyAlignment="1" applyProtection="1">
      <alignment horizontal="center" vertical="center"/>
      <protection hidden="1"/>
    </xf>
    <xf numFmtId="181" fontId="7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1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83" fontId="7" fillId="0" borderId="25" xfId="0" applyNumberFormat="1" applyFont="1" applyFill="1" applyBorder="1" applyAlignment="1" applyProtection="1">
      <alignment horizontal="center" vertical="center"/>
      <protection hidden="1"/>
    </xf>
    <xf numFmtId="183" fontId="7" fillId="0" borderId="11" xfId="0" applyNumberFormat="1" applyFont="1" applyFill="1" applyBorder="1" applyAlignment="1" applyProtection="1">
      <alignment horizontal="center" vertical="center"/>
      <protection hidden="1"/>
    </xf>
    <xf numFmtId="183" fontId="7" fillId="0" borderId="22" xfId="0" applyNumberFormat="1" applyFont="1" applyFill="1" applyBorder="1" applyAlignment="1" applyProtection="1">
      <alignment horizontal="center" vertical="center"/>
      <protection hidden="1"/>
    </xf>
    <xf numFmtId="183" fontId="7" fillId="0" borderId="26" xfId="0" applyNumberFormat="1" applyFont="1" applyFill="1" applyBorder="1" applyAlignment="1" applyProtection="1">
      <alignment horizontal="center" vertical="center"/>
      <protection hidden="1"/>
    </xf>
    <xf numFmtId="49" fontId="7" fillId="36" borderId="27" xfId="0" applyNumberFormat="1" applyFont="1" applyFill="1" applyBorder="1" applyAlignment="1">
      <alignment horizontal="center" vertical="center" wrapText="1"/>
    </xf>
    <xf numFmtId="190" fontId="7" fillId="36" borderId="24" xfId="0" applyNumberFormat="1" applyFont="1" applyFill="1" applyBorder="1" applyAlignment="1" applyProtection="1">
      <alignment horizontal="center" vertical="center"/>
      <protection/>
    </xf>
    <xf numFmtId="1" fontId="7" fillId="36" borderId="24" xfId="0" applyNumberFormat="1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7" fillId="33" borderId="5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vertical="center"/>
      <protection/>
    </xf>
    <xf numFmtId="49" fontId="7" fillId="33" borderId="44" xfId="0" applyNumberFormat="1" applyFont="1" applyFill="1" applyBorder="1" applyAlignment="1" applyProtection="1">
      <alignment horizontal="center" vertical="center"/>
      <protection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14" fillId="33" borderId="44" xfId="0" applyNumberFormat="1" applyFont="1" applyFill="1" applyBorder="1" applyAlignment="1" applyProtection="1">
      <alignment horizontal="center" vertical="center"/>
      <protection/>
    </xf>
    <xf numFmtId="49" fontId="18" fillId="33" borderId="44" xfId="0" applyNumberFormat="1" applyFont="1" applyFill="1" applyBorder="1" applyAlignment="1" applyProtection="1">
      <alignment horizontal="center" vertical="center"/>
      <protection/>
    </xf>
    <xf numFmtId="180" fontId="7" fillId="33" borderId="44" xfId="0" applyNumberFormat="1" applyFont="1" applyFill="1" applyBorder="1" applyAlignment="1" applyProtection="1">
      <alignment horizontal="center" vertical="center"/>
      <protection/>
    </xf>
    <xf numFmtId="49" fontId="2" fillId="33" borderId="52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32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center" vertical="center"/>
      <protection/>
    </xf>
    <xf numFmtId="180" fontId="7" fillId="33" borderId="100" xfId="0" applyNumberFormat="1" applyFont="1" applyFill="1" applyBorder="1" applyAlignment="1" applyProtection="1">
      <alignment horizontal="center" vertical="center"/>
      <protection/>
    </xf>
    <xf numFmtId="49" fontId="7" fillId="33" borderId="78" xfId="0" applyNumberFormat="1" applyFont="1" applyFill="1" applyBorder="1" applyAlignment="1" applyProtection="1">
      <alignment horizontal="center" vertical="center"/>
      <protection/>
    </xf>
    <xf numFmtId="49" fontId="34" fillId="0" borderId="79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/>
      <protection/>
    </xf>
    <xf numFmtId="49" fontId="7" fillId="33" borderId="40" xfId="0" applyNumberFormat="1" applyFont="1" applyFill="1" applyBorder="1" applyAlignment="1" applyProtection="1">
      <alignment horizontal="center" vertical="center"/>
      <protection/>
    </xf>
    <xf numFmtId="49" fontId="34" fillId="0" borderId="19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>
      <alignment horizontal="center" vertical="center" wrapText="1"/>
    </xf>
    <xf numFmtId="0" fontId="7" fillId="33" borderId="119" xfId="0" applyNumberFormat="1" applyFont="1" applyFill="1" applyBorder="1" applyAlignment="1">
      <alignment horizontal="center" vertical="center" wrapText="1"/>
    </xf>
    <xf numFmtId="190" fontId="7" fillId="33" borderId="63" xfId="0" applyNumberFormat="1" applyFont="1" applyFill="1" applyBorder="1" applyAlignment="1">
      <alignment horizontal="center" vertical="center" wrapText="1"/>
    </xf>
    <xf numFmtId="180" fontId="7" fillId="33" borderId="49" xfId="0" applyNumberFormat="1" applyFont="1" applyFill="1" applyBorder="1" applyAlignment="1" applyProtection="1">
      <alignment horizontal="center" vertical="center"/>
      <protection/>
    </xf>
    <xf numFmtId="180" fontId="7" fillId="33" borderId="27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horizontal="center" vertical="center"/>
      <protection/>
    </xf>
    <xf numFmtId="180" fontId="7" fillId="33" borderId="40" xfId="0" applyNumberFormat="1" applyFont="1" applyFill="1" applyBorder="1" applyAlignment="1" applyProtection="1">
      <alignment vertical="center"/>
      <protection/>
    </xf>
    <xf numFmtId="180" fontId="2" fillId="33" borderId="19" xfId="0" applyNumberFormat="1" applyFont="1" applyFill="1" applyBorder="1" applyAlignment="1" applyProtection="1">
      <alignment horizontal="center" vertical="center"/>
      <protection/>
    </xf>
    <xf numFmtId="180" fontId="7" fillId="33" borderId="78" xfId="0" applyNumberFormat="1" applyFont="1" applyFill="1" applyBorder="1" applyAlignment="1" applyProtection="1">
      <alignment vertical="center"/>
      <protection/>
    </xf>
    <xf numFmtId="180" fontId="2" fillId="33" borderId="79" xfId="0" applyNumberFormat="1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180" fontId="2" fillId="33" borderId="40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6" borderId="27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49" fontId="7" fillId="36" borderId="22" xfId="0" applyNumberFormat="1" applyFont="1" applyFill="1" applyBorder="1" applyAlignment="1">
      <alignment horizontal="center" vertical="center" wrapText="1"/>
    </xf>
    <xf numFmtId="183" fontId="7" fillId="36" borderId="38" xfId="0" applyNumberFormat="1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3" fillId="33" borderId="31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182" fontId="7" fillId="33" borderId="10" xfId="0" applyNumberFormat="1" applyFont="1" applyFill="1" applyBorder="1" applyAlignment="1" applyProtection="1">
      <alignment horizontal="center" vertical="center"/>
      <protection/>
    </xf>
    <xf numFmtId="192" fontId="2" fillId="0" borderId="56" xfId="55" applyNumberFormat="1" applyFont="1" applyFill="1" applyBorder="1" applyAlignment="1" applyProtection="1">
      <alignment horizontal="left" vertical="top" wrapText="1"/>
      <protection locked="0"/>
    </xf>
    <xf numFmtId="0" fontId="2" fillId="0" borderId="28" xfId="55" applyFont="1" applyFill="1" applyBorder="1" applyAlignment="1" applyProtection="1">
      <alignment horizontal="center" vertical="center"/>
      <protection locked="0"/>
    </xf>
    <xf numFmtId="0" fontId="2" fillId="0" borderId="29" xfId="55" applyFont="1" applyFill="1" applyBorder="1" applyAlignment="1" applyProtection="1">
      <alignment horizontal="center" vertical="center"/>
      <protection locked="0"/>
    </xf>
    <xf numFmtId="0" fontId="2" fillId="0" borderId="29" xfId="55" applyFont="1" applyFill="1" applyBorder="1" applyAlignment="1" applyProtection="1">
      <alignment horizontal="right" vertical="center"/>
      <protection locked="0"/>
    </xf>
    <xf numFmtId="0" fontId="2" fillId="0" borderId="31" xfId="55" applyFont="1" applyFill="1" applyBorder="1" applyAlignment="1" applyProtection="1">
      <alignment horizontal="right" vertical="center"/>
      <protection locked="0"/>
    </xf>
    <xf numFmtId="182" fontId="7" fillId="0" borderId="101" xfId="55" applyNumberFormat="1" applyFont="1" applyFill="1" applyBorder="1" applyAlignment="1" applyProtection="1">
      <alignment horizontal="center" vertical="center"/>
      <protection locked="0"/>
    </xf>
    <xf numFmtId="193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13" fillId="35" borderId="67" xfId="0" applyNumberFormat="1" applyFont="1" applyFill="1" applyBorder="1" applyAlignment="1" applyProtection="1">
      <alignment horizontal="center" vertical="center"/>
      <protection/>
    </xf>
    <xf numFmtId="0" fontId="13" fillId="35" borderId="31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6" fillId="0" borderId="78" xfId="54" applyFont="1" applyBorder="1" applyAlignment="1">
      <alignment horizontal="center" vertical="center" wrapText="1"/>
      <protection/>
    </xf>
    <xf numFmtId="0" fontId="23" fillId="0" borderId="21" xfId="54" applyFont="1" applyBorder="1" applyAlignment="1">
      <alignment horizontal="center" vertical="center" wrapText="1"/>
      <protection/>
    </xf>
    <xf numFmtId="0" fontId="23" fillId="0" borderId="79" xfId="54" applyFont="1" applyBorder="1" applyAlignment="1">
      <alignment horizontal="center" vertical="center" wrapText="1"/>
      <protection/>
    </xf>
    <xf numFmtId="0" fontId="21" fillId="0" borderId="58" xfId="54" applyFont="1" applyBorder="1" applyAlignment="1">
      <alignment horizontal="center" vertical="center" wrapText="1"/>
      <protection/>
    </xf>
    <xf numFmtId="0" fontId="22" fillId="0" borderId="102" xfId="54" applyFont="1" applyBorder="1" applyAlignment="1">
      <alignment horizontal="center" vertical="center" wrapText="1"/>
      <protection/>
    </xf>
    <xf numFmtId="0" fontId="21" fillId="0" borderId="103" xfId="54" applyFont="1" applyBorder="1" applyAlignment="1">
      <alignment horizontal="center" vertical="center" wrapText="1"/>
      <protection/>
    </xf>
    <xf numFmtId="0" fontId="21" fillId="0" borderId="25" xfId="54" applyFont="1" applyBorder="1" applyAlignment="1">
      <alignment horizontal="center" vertical="center" wrapText="1"/>
      <protection/>
    </xf>
    <xf numFmtId="0" fontId="21" fillId="0" borderId="26" xfId="54" applyFont="1" applyBorder="1" applyAlignment="1">
      <alignment horizontal="center" vertical="center" wrapText="1"/>
      <protection/>
    </xf>
    <xf numFmtId="0" fontId="22" fillId="0" borderId="103" xfId="54" applyFont="1" applyBorder="1" applyAlignment="1">
      <alignment horizontal="center" vertical="center" wrapText="1"/>
      <protection/>
    </xf>
    <xf numFmtId="0" fontId="22" fillId="0" borderId="25" xfId="54" applyFont="1" applyBorder="1" applyAlignment="1">
      <alignment horizontal="center" vertical="center" wrapText="1"/>
      <protection/>
    </xf>
    <xf numFmtId="0" fontId="6" fillId="0" borderId="120" xfId="54" applyFont="1" applyBorder="1" applyAlignment="1">
      <alignment horizontal="center" vertical="center" wrapText="1"/>
      <protection/>
    </xf>
    <xf numFmtId="0" fontId="6" fillId="0" borderId="94" xfId="54" applyFont="1" applyBorder="1" applyAlignment="1">
      <alignment horizontal="center" vertical="center" wrapText="1"/>
      <protection/>
    </xf>
    <xf numFmtId="0" fontId="6" fillId="0" borderId="113" xfId="54" applyFont="1" applyBorder="1" applyAlignment="1">
      <alignment horizontal="center" vertical="center" wrapText="1"/>
      <protection/>
    </xf>
    <xf numFmtId="0" fontId="21" fillId="0" borderId="102" xfId="54" applyFont="1" applyBorder="1" applyAlignment="1">
      <alignment horizontal="center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1" fillId="0" borderId="121" xfId="54" applyFont="1" applyBorder="1" applyAlignment="1">
      <alignment horizontal="center" vertical="center" wrapText="1"/>
      <protection/>
    </xf>
    <xf numFmtId="0" fontId="22" fillId="0" borderId="122" xfId="54" applyFont="1" applyBorder="1" applyAlignment="1">
      <alignment horizontal="center" vertical="center" wrapText="1"/>
      <protection/>
    </xf>
    <xf numFmtId="0" fontId="2" fillId="0" borderId="114" xfId="54" applyFont="1" applyBorder="1" applyAlignment="1">
      <alignment horizontal="center" vertical="center" wrapText="1"/>
      <protection/>
    </xf>
    <xf numFmtId="0" fontId="20" fillId="0" borderId="114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6" fillId="0" borderId="123" xfId="54" applyFont="1" applyBorder="1" applyAlignment="1">
      <alignment horizontal="center" vertical="center" wrapText="1"/>
      <protection/>
    </xf>
    <xf numFmtId="0" fontId="23" fillId="0" borderId="124" xfId="54" applyFont="1" applyBorder="1" applyAlignment="1">
      <alignment horizontal="center" vertical="center" wrapText="1"/>
      <protection/>
    </xf>
    <xf numFmtId="0" fontId="23" fillId="0" borderId="125" xfId="54" applyFont="1" applyBorder="1" applyAlignment="1">
      <alignment horizontal="center" vertical="center" wrapText="1"/>
      <protection/>
    </xf>
    <xf numFmtId="0" fontId="2" fillId="0" borderId="123" xfId="54" applyFont="1" applyBorder="1" applyAlignment="1">
      <alignment horizontal="center" vertical="center" wrapText="1"/>
      <protection/>
    </xf>
    <xf numFmtId="0" fontId="20" fillId="0" borderId="124" xfId="54" applyFont="1" applyBorder="1" applyAlignment="1">
      <alignment horizontal="center" vertical="center" wrapText="1"/>
      <protection/>
    </xf>
    <xf numFmtId="0" fontId="20" fillId="0" borderId="125" xfId="54" applyFont="1" applyBorder="1" applyAlignment="1">
      <alignment horizontal="center" vertical="center" wrapText="1"/>
      <protection/>
    </xf>
    <xf numFmtId="0" fontId="21" fillId="0" borderId="57" xfId="54" applyFont="1" applyBorder="1" applyAlignment="1">
      <alignment horizontal="center" vertical="center" wrapText="1"/>
      <protection/>
    </xf>
    <xf numFmtId="0" fontId="21" fillId="0" borderId="91" xfId="54" applyFont="1" applyBorder="1" applyAlignment="1">
      <alignment horizontal="center" vertical="center" wrapText="1"/>
      <protection/>
    </xf>
    <xf numFmtId="0" fontId="21" fillId="0" borderId="92" xfId="54" applyFont="1" applyBorder="1" applyAlignment="1">
      <alignment horizontal="center" vertical="center" wrapText="1"/>
      <protection/>
    </xf>
    <xf numFmtId="0" fontId="21" fillId="0" borderId="108" xfId="54" applyFont="1" applyBorder="1" applyAlignment="1">
      <alignment horizontal="center" vertical="center" wrapText="1"/>
      <protection/>
    </xf>
    <xf numFmtId="0" fontId="21" fillId="0" borderId="126" xfId="54" applyFont="1" applyBorder="1" applyAlignment="1">
      <alignment horizontal="center" vertical="center" wrapText="1"/>
      <protection/>
    </xf>
    <xf numFmtId="0" fontId="21" fillId="0" borderId="97" xfId="54" applyFont="1" applyBorder="1" applyAlignment="1">
      <alignment horizontal="center" vertical="center" wrapText="1"/>
      <protection/>
    </xf>
    <xf numFmtId="49" fontId="6" fillId="0" borderId="40" xfId="53" applyNumberFormat="1" applyFont="1" applyBorder="1" applyAlignment="1">
      <alignment horizontal="center"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33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35" xfId="53" applyNumberFormat="1" applyFont="1" applyBorder="1" applyAlignment="1">
      <alignment horizontal="center" vertical="center" wrapText="1"/>
      <protection/>
    </xf>
    <xf numFmtId="49" fontId="6" fillId="0" borderId="78" xfId="53" applyNumberFormat="1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79" xfId="53" applyNumberFormat="1" applyFont="1" applyBorder="1" applyAlignment="1">
      <alignment horizontal="center" vertical="center" wrapText="1"/>
      <protection/>
    </xf>
    <xf numFmtId="0" fontId="21" fillId="0" borderId="40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1" fillId="0" borderId="19" xfId="54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35" xfId="54" applyFont="1" applyBorder="1" applyAlignment="1">
      <alignment horizontal="center" vertical="center" wrapText="1"/>
      <protection/>
    </xf>
    <xf numFmtId="0" fontId="21" fillId="0" borderId="78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79" xfId="54" applyFont="1" applyBorder="1" applyAlignment="1">
      <alignment horizontal="center" vertical="center" wrapText="1"/>
      <protection/>
    </xf>
    <xf numFmtId="0" fontId="21" fillId="0" borderId="120" xfId="54" applyFont="1" applyBorder="1" applyAlignment="1">
      <alignment horizontal="center" vertical="center" wrapText="1"/>
      <protection/>
    </xf>
    <xf numFmtId="0" fontId="21" fillId="0" borderId="113" xfId="54" applyFont="1" applyBorder="1" applyAlignment="1">
      <alignment horizontal="center" vertical="center" wrapText="1"/>
      <protection/>
    </xf>
    <xf numFmtId="0" fontId="21" fillId="0" borderId="127" xfId="54" applyFont="1" applyBorder="1" applyAlignment="1">
      <alignment horizontal="center" vertical="center" wrapText="1"/>
      <protection/>
    </xf>
    <xf numFmtId="0" fontId="21" fillId="0" borderId="94" xfId="54" applyFont="1" applyBorder="1" applyAlignment="1">
      <alignment horizontal="center" vertical="center" wrapText="1"/>
      <protection/>
    </xf>
    <xf numFmtId="0" fontId="21" fillId="0" borderId="128" xfId="54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93" xfId="53" applyFont="1" applyBorder="1" applyAlignment="1">
      <alignment horizontal="center" vertical="center" wrapText="1"/>
      <protection/>
    </xf>
    <xf numFmtId="0" fontId="16" fillId="0" borderId="44" xfId="53" applyFont="1" applyBorder="1" applyAlignment="1">
      <alignment horizontal="center" vertical="center" wrapText="1"/>
      <protection/>
    </xf>
    <xf numFmtId="0" fontId="6" fillId="0" borderId="127" xfId="54" applyFont="1" applyBorder="1" applyAlignment="1">
      <alignment horizontal="center" vertical="center" wrapText="1"/>
      <protection/>
    </xf>
    <xf numFmtId="0" fontId="22" fillId="0" borderId="113" xfId="54" applyFont="1" applyBorder="1" applyAlignment="1">
      <alignment horizontal="center" vertical="center" wrapText="1"/>
      <protection/>
    </xf>
    <xf numFmtId="0" fontId="22" fillId="0" borderId="94" xfId="54" applyFont="1" applyBorder="1" applyAlignment="1">
      <alignment horizontal="center" vertical="center" wrapText="1"/>
      <protection/>
    </xf>
    <xf numFmtId="0" fontId="22" fillId="0" borderId="128" xfId="54" applyFont="1" applyBorder="1" applyAlignment="1">
      <alignment horizontal="center" vertical="center" wrapText="1"/>
      <protection/>
    </xf>
    <xf numFmtId="0" fontId="6" fillId="0" borderId="57" xfId="54" applyFont="1" applyBorder="1" applyAlignment="1">
      <alignment horizontal="center" vertical="center" wrapText="1"/>
      <protection/>
    </xf>
    <xf numFmtId="0" fontId="6" fillId="0" borderId="91" xfId="54" applyFont="1" applyBorder="1" applyAlignment="1">
      <alignment horizontal="center" vertical="center" wrapText="1"/>
      <protection/>
    </xf>
    <xf numFmtId="0" fontId="6" fillId="0" borderId="92" xfId="54" applyFont="1" applyBorder="1" applyAlignment="1">
      <alignment horizontal="center" vertical="center" wrapText="1"/>
      <protection/>
    </xf>
    <xf numFmtId="0" fontId="6" fillId="0" borderId="108" xfId="54" applyFont="1" applyBorder="1" applyAlignment="1">
      <alignment horizontal="center" vertical="center" wrapText="1"/>
      <protection/>
    </xf>
    <xf numFmtId="0" fontId="6" fillId="0" borderId="126" xfId="54" applyFont="1" applyBorder="1" applyAlignment="1">
      <alignment horizontal="center" vertical="center" wrapText="1"/>
      <protection/>
    </xf>
    <xf numFmtId="0" fontId="6" fillId="0" borderId="97" xfId="54" applyFont="1" applyBorder="1" applyAlignment="1">
      <alignment horizontal="center" vertical="center" wrapText="1"/>
      <protection/>
    </xf>
    <xf numFmtId="49" fontId="21" fillId="0" borderId="40" xfId="53" applyNumberFormat="1" applyFont="1" applyBorder="1" applyAlignment="1">
      <alignment horizontal="center" vertical="center" wrapText="1"/>
      <protection/>
    </xf>
    <xf numFmtId="49" fontId="21" fillId="0" borderId="18" xfId="53" applyNumberFormat="1" applyFont="1" applyBorder="1" applyAlignment="1">
      <alignment horizontal="center" vertical="center" wrapText="1"/>
      <protection/>
    </xf>
    <xf numFmtId="49" fontId="21" fillId="0" borderId="19" xfId="53" applyNumberFormat="1" applyFont="1" applyBorder="1" applyAlignment="1">
      <alignment horizontal="center" vertical="center" wrapText="1"/>
      <protection/>
    </xf>
    <xf numFmtId="49" fontId="21" fillId="0" borderId="17" xfId="53" applyNumberFormat="1" applyFont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33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35" xfId="53" applyNumberFormat="1" applyFont="1" applyBorder="1" applyAlignment="1">
      <alignment horizontal="center" vertical="center" wrapText="1"/>
      <protection/>
    </xf>
    <xf numFmtId="49" fontId="21" fillId="0" borderId="78" xfId="53" applyNumberFormat="1" applyFont="1" applyBorder="1" applyAlignment="1">
      <alignment horizontal="center" vertical="center" wrapText="1"/>
      <protection/>
    </xf>
    <xf numFmtId="49" fontId="21" fillId="0" borderId="21" xfId="53" applyNumberFormat="1" applyFont="1" applyBorder="1" applyAlignment="1">
      <alignment horizontal="center" vertical="center" wrapText="1"/>
      <protection/>
    </xf>
    <xf numFmtId="49" fontId="21" fillId="0" borderId="79" xfId="53" applyNumberFormat="1" applyFont="1" applyBorder="1" applyAlignment="1">
      <alignment horizontal="center" vertical="center" wrapText="1"/>
      <protection/>
    </xf>
    <xf numFmtId="0" fontId="6" fillId="0" borderId="123" xfId="54" applyNumberFormat="1" applyFont="1" applyBorder="1" applyAlignment="1">
      <alignment horizontal="center" vertical="center" wrapText="1"/>
      <protection/>
    </xf>
    <xf numFmtId="0" fontId="0" fillId="0" borderId="124" xfId="54" applyBorder="1" applyAlignment="1">
      <alignment horizontal="center" vertical="center" wrapText="1"/>
      <protection/>
    </xf>
    <xf numFmtId="0" fontId="6" fillId="0" borderId="121" xfId="54" applyNumberFormat="1" applyFont="1" applyBorder="1" applyAlignment="1">
      <alignment horizontal="center" vertical="center" wrapText="1"/>
      <protection/>
    </xf>
    <xf numFmtId="0" fontId="0" fillId="0" borderId="122" xfId="54" applyBorder="1" applyAlignment="1">
      <alignment horizontal="center" vertical="center" wrapText="1"/>
      <protection/>
    </xf>
    <xf numFmtId="0" fontId="0" fillId="0" borderId="21" xfId="54" applyBorder="1" applyAlignment="1">
      <alignment horizontal="center" vertical="center" wrapText="1"/>
      <protection/>
    </xf>
    <xf numFmtId="0" fontId="0" fillId="0" borderId="79" xfId="54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26" fillId="0" borderId="40" xfId="53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19" xfId="54" applyFont="1" applyBorder="1" applyAlignment="1">
      <alignment horizontal="center" vertical="center" wrapText="1"/>
      <protection/>
    </xf>
    <xf numFmtId="0" fontId="27" fillId="0" borderId="33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7" fillId="0" borderId="35" xfId="54" applyFont="1" applyBorder="1" applyAlignment="1">
      <alignment horizontal="center" vertical="center" wrapText="1"/>
      <protection/>
    </xf>
    <xf numFmtId="0" fontId="27" fillId="0" borderId="34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7" fillId="0" borderId="33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0" fillId="0" borderId="35" xfId="54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20" fillId="0" borderId="32" xfId="54" applyFont="1" applyBorder="1" applyAlignment="1">
      <alignment horizontal="center" vertical="center" wrapText="1"/>
      <protection/>
    </xf>
    <xf numFmtId="0" fontId="21" fillId="0" borderId="93" xfId="54" applyFont="1" applyBorder="1" applyAlignment="1">
      <alignment horizontal="center" vertical="center" wrapText="1"/>
      <protection/>
    </xf>
    <xf numFmtId="0" fontId="21" fillId="0" borderId="44" xfId="54" applyFont="1" applyBorder="1" applyAlignment="1">
      <alignment horizontal="center" vertical="center" wrapText="1"/>
      <protection/>
    </xf>
    <xf numFmtId="49" fontId="7" fillId="0" borderId="57" xfId="53" applyNumberFormat="1" applyFont="1" applyBorder="1" applyAlignment="1">
      <alignment horizontal="center" vertical="center" wrapText="1"/>
      <protection/>
    </xf>
    <xf numFmtId="49" fontId="7" fillId="0" borderId="91" xfId="53" applyNumberFormat="1" applyFont="1" applyBorder="1" applyAlignment="1">
      <alignment horizontal="center" vertical="center" wrapText="1"/>
      <protection/>
    </xf>
    <xf numFmtId="49" fontId="7" fillId="0" borderId="92" xfId="53" applyNumberFormat="1" applyFont="1" applyBorder="1" applyAlignment="1">
      <alignment horizontal="center" vertical="center" wrapText="1"/>
      <protection/>
    </xf>
    <xf numFmtId="49" fontId="7" fillId="0" borderId="4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00" xfId="53" applyNumberFormat="1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91" xfId="53" applyFont="1" applyBorder="1" applyAlignment="1">
      <alignment horizontal="center" vertical="center" wrapText="1"/>
      <protection/>
    </xf>
    <xf numFmtId="0" fontId="7" fillId="0" borderId="92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0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90" xfId="53" applyFont="1" applyBorder="1" applyAlignment="1">
      <alignment horizontal="center" vertical="center" wrapText="1"/>
      <protection/>
    </xf>
    <xf numFmtId="0" fontId="7" fillId="0" borderId="95" xfId="53" applyFont="1" applyBorder="1" applyAlignment="1">
      <alignment horizontal="center" vertical="center" wrapText="1"/>
      <protection/>
    </xf>
    <xf numFmtId="0" fontId="0" fillId="0" borderId="94" xfId="54" applyBorder="1" applyAlignment="1">
      <alignment horizontal="center" vertical="center" wrapText="1"/>
      <protection/>
    </xf>
    <xf numFmtId="0" fontId="0" fillId="0" borderId="113" xfId="54" applyBorder="1" applyAlignment="1">
      <alignment horizontal="center" vertical="center" wrapText="1"/>
      <protection/>
    </xf>
    <xf numFmtId="49" fontId="21" fillId="0" borderId="57" xfId="53" applyNumberFormat="1" applyFont="1" applyBorder="1" applyAlignment="1">
      <alignment horizontal="center" vertical="center" wrapText="1"/>
      <protection/>
    </xf>
    <xf numFmtId="49" fontId="21" fillId="0" borderId="91" xfId="53" applyNumberFormat="1" applyFont="1" applyBorder="1" applyAlignment="1">
      <alignment horizontal="center" vertical="center" wrapText="1"/>
      <protection/>
    </xf>
    <xf numFmtId="49" fontId="21" fillId="0" borderId="92" xfId="53" applyNumberFormat="1" applyFont="1" applyBorder="1" applyAlignment="1">
      <alignment horizontal="center" vertical="center" wrapText="1"/>
      <protection/>
    </xf>
    <xf numFmtId="49" fontId="21" fillId="0" borderId="108" xfId="53" applyNumberFormat="1" applyFont="1" applyBorder="1" applyAlignment="1">
      <alignment horizontal="center" vertical="center" wrapText="1"/>
      <protection/>
    </xf>
    <xf numFmtId="49" fontId="21" fillId="0" borderId="126" xfId="53" applyNumberFormat="1" applyFont="1" applyBorder="1" applyAlignment="1">
      <alignment horizontal="center" vertical="center" wrapText="1"/>
      <protection/>
    </xf>
    <xf numFmtId="49" fontId="21" fillId="0" borderId="97" xfId="53" applyNumberFormat="1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wrapText="1"/>
      <protection/>
    </xf>
    <xf numFmtId="0" fontId="22" fillId="0" borderId="0" xfId="54" applyFont="1" applyAlignment="1">
      <alignment wrapText="1"/>
      <protection/>
    </xf>
    <xf numFmtId="0" fontId="45" fillId="0" borderId="57" xfId="53" applyFont="1" applyBorder="1" applyAlignment="1">
      <alignment horizontal="center" vertical="center" wrapText="1"/>
      <protection/>
    </xf>
    <xf numFmtId="0" fontId="20" fillId="0" borderId="92" xfId="54" applyFont="1" applyBorder="1" applyAlignment="1">
      <alignment horizontal="center" vertical="center" wrapText="1"/>
      <protection/>
    </xf>
    <xf numFmtId="0" fontId="20" fillId="0" borderId="41" xfId="54" applyFont="1" applyBorder="1" applyAlignment="1">
      <alignment horizontal="center" vertical="center" wrapText="1"/>
      <protection/>
    </xf>
    <xf numFmtId="0" fontId="20" fillId="0" borderId="100" xfId="54" applyFont="1" applyBorder="1" applyAlignment="1">
      <alignment horizontal="center" vertical="center" wrapText="1"/>
      <protection/>
    </xf>
    <xf numFmtId="0" fontId="20" fillId="0" borderId="56" xfId="54" applyFont="1" applyBorder="1" applyAlignment="1">
      <alignment horizontal="center" vertical="center" wrapText="1"/>
      <protection/>
    </xf>
    <xf numFmtId="0" fontId="20" fillId="0" borderId="95" xfId="54" applyFont="1" applyBorder="1" applyAlignment="1">
      <alignment horizontal="center" vertical="center" wrapText="1"/>
      <protection/>
    </xf>
    <xf numFmtId="0" fontId="7" fillId="0" borderId="91" xfId="54" applyFont="1" applyBorder="1" applyAlignment="1">
      <alignment horizontal="center" vertical="center" wrapText="1"/>
      <protection/>
    </xf>
    <xf numFmtId="0" fontId="20" fillId="0" borderId="91" xfId="54" applyFont="1" applyBorder="1" applyAlignment="1">
      <alignment horizontal="center" vertical="center" wrapText="1"/>
      <protection/>
    </xf>
    <xf numFmtId="0" fontId="20" fillId="0" borderId="53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90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5" fillId="0" borderId="107" xfId="53" applyFont="1" applyBorder="1" applyAlignment="1">
      <alignment horizontal="center" vertical="center" wrapText="1"/>
      <protection/>
    </xf>
    <xf numFmtId="0" fontId="0" fillId="0" borderId="91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29" xfId="54" applyFont="1" applyBorder="1" applyAlignment="1">
      <alignment horizontal="center" vertical="center" wrapText="1"/>
      <protection/>
    </xf>
    <xf numFmtId="0" fontId="0" fillId="0" borderId="90" xfId="54" applyFont="1" applyBorder="1" applyAlignment="1">
      <alignment horizontal="center" vertical="center" wrapText="1"/>
      <protection/>
    </xf>
    <xf numFmtId="0" fontId="7" fillId="0" borderId="107" xfId="53" applyFont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0" fillId="0" borderId="129" xfId="54" applyFont="1" applyBorder="1" applyAlignment="1">
      <alignment horizontal="center" vertical="center" wrapText="1"/>
      <protection/>
    </xf>
    <xf numFmtId="0" fontId="7" fillId="0" borderId="57" xfId="54" applyFont="1" applyBorder="1" applyAlignment="1">
      <alignment horizontal="center" vertical="center" wrapText="1"/>
      <protection/>
    </xf>
    <xf numFmtId="0" fontId="7" fillId="0" borderId="92" xfId="54" applyFont="1" applyBorder="1" applyAlignment="1">
      <alignment horizontal="center" vertical="center" wrapText="1"/>
      <protection/>
    </xf>
    <xf numFmtId="0" fontId="7" fillId="0" borderId="41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00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90" xfId="54" applyFont="1" applyBorder="1" applyAlignment="1">
      <alignment horizontal="center" vertical="center" wrapText="1"/>
      <protection/>
    </xf>
    <xf numFmtId="0" fontId="7" fillId="0" borderId="95" xfId="54" applyFont="1" applyBorder="1" applyAlignment="1">
      <alignment horizontal="center" vertical="center" wrapText="1"/>
      <protection/>
    </xf>
    <xf numFmtId="0" fontId="2" fillId="0" borderId="58" xfId="54" applyFont="1" applyBorder="1" applyAlignment="1">
      <alignment horizontal="center" vertical="center"/>
      <protection/>
    </xf>
    <xf numFmtId="0" fontId="2" fillId="0" borderId="103" xfId="54" applyFont="1" applyBorder="1" applyAlignment="1">
      <alignment horizontal="center" vertical="center"/>
      <protection/>
    </xf>
    <xf numFmtId="0" fontId="2" fillId="0" borderId="102" xfId="54" applyFont="1" applyBorder="1" applyAlignment="1">
      <alignment horizontal="center" vertical="center"/>
      <protection/>
    </xf>
    <xf numFmtId="0" fontId="2" fillId="0" borderId="27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vertical="top" wrapText="1"/>
      <protection/>
    </xf>
    <xf numFmtId="0" fontId="9" fillId="0" borderId="0" xfId="54" applyFont="1" applyBorder="1" applyAlignment="1">
      <alignment horizontal="center"/>
      <protection/>
    </xf>
    <xf numFmtId="0" fontId="2" fillId="0" borderId="115" xfId="54" applyFont="1" applyBorder="1" applyAlignment="1">
      <alignment horizontal="center" vertical="center" textRotation="90"/>
      <protection/>
    </xf>
    <xf numFmtId="0" fontId="2" fillId="0" borderId="74" xfId="54" applyFont="1" applyBorder="1" applyAlignment="1">
      <alignment horizontal="center" vertical="center" textRotation="90"/>
      <protection/>
    </xf>
    <xf numFmtId="0" fontId="39" fillId="0" borderId="0" xfId="54" applyFont="1" applyBorder="1" applyAlignment="1">
      <alignment horizontal="left" wrapText="1"/>
      <protection/>
    </xf>
    <xf numFmtId="0" fontId="43" fillId="0" borderId="0" xfId="54" applyFont="1" applyAlignment="1">
      <alignment horizontal="left" wrapText="1"/>
      <protection/>
    </xf>
    <xf numFmtId="0" fontId="0" fillId="0" borderId="0" xfId="54" applyAlignment="1">
      <alignment horizontal="left" wrapText="1"/>
      <protection/>
    </xf>
    <xf numFmtId="0" fontId="20" fillId="0" borderId="0" xfId="54" applyFont="1" applyAlignment="1">
      <alignment horizontal="left" vertical="center" wrapText="1"/>
      <protection/>
    </xf>
    <xf numFmtId="0" fontId="39" fillId="0" borderId="0" xfId="54" applyFont="1" applyAlignment="1">
      <alignment horizontal="left" vertical="center" wrapText="1"/>
      <protection/>
    </xf>
    <xf numFmtId="0" fontId="43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9" fillId="0" borderId="0" xfId="54" applyFont="1" applyAlignment="1">
      <alignment vertical="center" wrapText="1"/>
      <protection/>
    </xf>
    <xf numFmtId="0" fontId="43" fillId="0" borderId="0" xfId="54" applyFont="1" applyAlignment="1">
      <alignment vertical="center" wrapText="1"/>
      <protection/>
    </xf>
    <xf numFmtId="0" fontId="6" fillId="0" borderId="0" xfId="54" applyFont="1" applyBorder="1" applyAlignment="1">
      <alignment horizontal="center"/>
      <protection/>
    </xf>
    <xf numFmtId="0" fontId="39" fillId="0" borderId="0" xfId="54" applyFont="1" applyBorder="1" applyAlignment="1">
      <alignment horizontal="left" vertical="top" wrapText="1"/>
      <protection/>
    </xf>
    <xf numFmtId="0" fontId="43" fillId="0" borderId="0" xfId="54" applyFont="1" applyAlignment="1">
      <alignment vertical="top" wrapText="1"/>
      <protection/>
    </xf>
    <xf numFmtId="0" fontId="39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39" fillId="0" borderId="0" xfId="54" applyFont="1" applyBorder="1" applyAlignment="1">
      <alignment horizontal="center"/>
      <protection/>
    </xf>
    <xf numFmtId="0" fontId="44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0" fillId="0" borderId="0" xfId="54" applyFont="1" applyAlignment="1">
      <alignment horizontal="left" vertical="top" wrapText="1"/>
      <protection/>
    </xf>
    <xf numFmtId="0" fontId="37" fillId="0" borderId="0" xfId="54" applyFont="1" applyAlignment="1">
      <alignment horizontal="center"/>
      <protection/>
    </xf>
    <xf numFmtId="0" fontId="39" fillId="0" borderId="0" xfId="54" applyFont="1" applyBorder="1" applyAlignment="1">
      <alignment horizontal="left"/>
      <protection/>
    </xf>
    <xf numFmtId="0" fontId="41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6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8" fillId="0" borderId="51" xfId="53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26" xfId="0" applyFont="1" applyBorder="1" applyAlignment="1">
      <alignment horizontal="center" vertical="center" wrapText="1"/>
    </xf>
    <xf numFmtId="0" fontId="25" fillId="0" borderId="51" xfId="53" applyFont="1" applyBorder="1" applyAlignment="1">
      <alignment horizontal="center" vertical="center" wrapText="1"/>
      <protection/>
    </xf>
    <xf numFmtId="0" fontId="0" fillId="0" borderId="1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8" fillId="0" borderId="51" xfId="53" applyFont="1" applyBorder="1" applyAlignment="1">
      <alignment horizontal="center" vertical="center" wrapText="1"/>
      <protection/>
    </xf>
    <xf numFmtId="0" fontId="6" fillId="0" borderId="127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 vertical="center" wrapText="1"/>
    </xf>
    <xf numFmtId="49" fontId="18" fillId="0" borderId="51" xfId="53" applyNumberFormat="1" applyFont="1" applyBorder="1" applyAlignment="1">
      <alignment horizontal="center" vertical="center" wrapText="1"/>
      <protection/>
    </xf>
    <xf numFmtId="0" fontId="24" fillId="0" borderId="114" xfId="0" applyFont="1" applyBorder="1" applyAlignment="1">
      <alignment vertical="center" wrapText="1"/>
    </xf>
    <xf numFmtId="0" fontId="24" fillId="0" borderId="114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132" xfId="0" applyFont="1" applyBorder="1" applyAlignment="1">
      <alignment horizontal="center" vertical="center" wrapText="1"/>
    </xf>
    <xf numFmtId="0" fontId="23" fillId="0" borderId="133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 wrapText="1"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9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49" fontId="6" fillId="0" borderId="135" xfId="0" applyNumberFormat="1" applyFont="1" applyBorder="1" applyAlignment="1">
      <alignment horizontal="center" vertical="center" wrapText="1"/>
    </xf>
    <xf numFmtId="0" fontId="23" fillId="0" borderId="136" xfId="0" applyFont="1" applyBorder="1" applyAlignment="1">
      <alignment horizontal="center" vertical="center" wrapText="1"/>
    </xf>
    <xf numFmtId="0" fontId="23" fillId="0" borderId="137" xfId="0" applyFont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6" fillId="0" borderId="0" xfId="53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8" fillId="0" borderId="50" xfId="53" applyFont="1" applyBorder="1" applyAlignment="1">
      <alignment horizontal="center" vertical="center" wrapText="1"/>
      <protection/>
    </xf>
    <xf numFmtId="0" fontId="24" fillId="0" borderId="114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24" fillId="0" borderId="126" xfId="0" applyFont="1" applyBorder="1" applyAlignment="1">
      <alignment wrapText="1"/>
    </xf>
    <xf numFmtId="0" fontId="24" fillId="0" borderId="43" xfId="0" applyFont="1" applyBorder="1" applyAlignment="1">
      <alignment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6" fillId="0" borderId="51" xfId="53" applyNumberFormat="1" applyFont="1" applyBorder="1" applyAlignment="1" applyProtection="1">
      <alignment horizontal="left" vertical="top" wrapText="1"/>
      <protection locked="0"/>
    </xf>
    <xf numFmtId="0" fontId="23" fillId="0" borderId="114" xfId="0" applyFont="1" applyBorder="1" applyAlignment="1">
      <alignment horizontal="left" wrapText="1"/>
    </xf>
    <xf numFmtId="0" fontId="23" fillId="0" borderId="114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126" xfId="0" applyBorder="1" applyAlignment="1">
      <alignment wrapText="1"/>
    </xf>
    <xf numFmtId="0" fontId="0" fillId="0" borderId="43" xfId="0" applyBorder="1" applyAlignment="1">
      <alignment wrapText="1"/>
    </xf>
    <xf numFmtId="0" fontId="6" fillId="0" borderId="50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35" xfId="0" applyFont="1" applyBorder="1" applyAlignment="1">
      <alignment/>
    </xf>
    <xf numFmtId="0" fontId="24" fillId="0" borderId="137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1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0" fillId="0" borderId="94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23" fillId="0" borderId="136" xfId="0" applyFont="1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51" xfId="53" applyFont="1" applyBorder="1" applyAlignment="1">
      <alignment horizontal="center" vertical="center" wrapText="1"/>
      <protection/>
    </xf>
    <xf numFmtId="0" fontId="27" fillId="0" borderId="1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0" fontId="23" fillId="0" borderId="133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23" fillId="0" borderId="1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26" xfId="0" applyFont="1" applyBorder="1" applyAlignment="1">
      <alignment horizontal="center" wrapText="1"/>
    </xf>
    <xf numFmtId="0" fontId="17" fillId="0" borderId="126" xfId="0" applyFont="1" applyBorder="1" applyAlignment="1">
      <alignment horizontal="center" wrapText="1"/>
    </xf>
    <xf numFmtId="0" fontId="19" fillId="0" borderId="126" xfId="0" applyFont="1" applyBorder="1" applyAlignment="1">
      <alignment horizontal="center" wrapText="1"/>
    </xf>
    <xf numFmtId="49" fontId="7" fillId="33" borderId="58" xfId="0" applyNumberFormat="1" applyFont="1" applyFill="1" applyBorder="1" applyAlignment="1" applyProtection="1">
      <alignment horizontal="center" vertical="center"/>
      <protection/>
    </xf>
    <xf numFmtId="49" fontId="7" fillId="33" borderId="103" xfId="0" applyNumberFormat="1" applyFont="1" applyFill="1" applyBorder="1" applyAlignment="1" applyProtection="1">
      <alignment horizontal="center" vertical="center"/>
      <protection/>
    </xf>
    <xf numFmtId="49" fontId="7" fillId="33" borderId="102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>
      <alignment horizontal="right" vertical="center" wrapText="1"/>
    </xf>
    <xf numFmtId="49" fontId="2" fillId="34" borderId="58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49" fontId="2" fillId="34" borderId="58" xfId="0" applyNumberFormat="1" applyFont="1" applyFill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0" borderId="102" xfId="0" applyBorder="1" applyAlignment="1">
      <alignment vertical="center"/>
    </xf>
    <xf numFmtId="49" fontId="7" fillId="33" borderId="90" xfId="0" applyNumberFormat="1" applyFont="1" applyFill="1" applyBorder="1" applyAlignment="1" applyProtection="1">
      <alignment horizontal="center" vertical="center"/>
      <protection/>
    </xf>
    <xf numFmtId="49" fontId="29" fillId="0" borderId="57" xfId="0" applyNumberFormat="1" applyFont="1" applyFill="1" applyBorder="1" applyAlignment="1" applyProtection="1">
      <alignment horizontal="center" vertical="center" wrapText="1"/>
      <protection/>
    </xf>
    <xf numFmtId="49" fontId="29" fillId="0" borderId="91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49" fontId="29" fillId="0" borderId="9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right" vertical="center" wrapText="1"/>
      <protection hidden="1"/>
    </xf>
    <xf numFmtId="0" fontId="7" fillId="0" borderId="22" xfId="0" applyFont="1" applyFill="1" applyBorder="1" applyAlignment="1" applyProtection="1">
      <alignment horizontal="right" vertical="center" wrapText="1"/>
      <protection hidden="1"/>
    </xf>
    <xf numFmtId="0" fontId="7" fillId="0" borderId="58" xfId="0" applyFont="1" applyFill="1" applyBorder="1" applyAlignment="1">
      <alignment horizontal="right" vertical="top" wrapText="1"/>
    </xf>
    <xf numFmtId="0" fontId="7" fillId="0" borderId="102" xfId="0" applyFont="1" applyFill="1" applyBorder="1" applyAlignment="1">
      <alignment horizontal="right" vertical="top" wrapText="1"/>
    </xf>
    <xf numFmtId="49" fontId="34" fillId="33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0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0" fontId="31" fillId="0" borderId="27" xfId="0" applyFont="1" applyFill="1" applyBorder="1" applyAlignment="1" applyProtection="1">
      <alignment horizontal="right" vertical="center" wrapText="1"/>
      <protection hidden="1"/>
    </xf>
    <xf numFmtId="0" fontId="31" fillId="0" borderId="11" xfId="0" applyFont="1" applyFill="1" applyBorder="1" applyAlignment="1" applyProtection="1">
      <alignment horizontal="right" vertical="center" wrapText="1"/>
      <protection hidden="1"/>
    </xf>
    <xf numFmtId="49" fontId="7" fillId="34" borderId="24" xfId="0" applyNumberFormat="1" applyFont="1" applyFill="1" applyBorder="1" applyAlignment="1">
      <alignment horizontal="right" vertical="center" wrapText="1"/>
    </xf>
    <xf numFmtId="0" fontId="7" fillId="34" borderId="58" xfId="0" applyFont="1" applyFill="1" applyBorder="1" applyAlignment="1" applyProtection="1">
      <alignment horizontal="center" vertical="center" wrapText="1"/>
      <protection hidden="1"/>
    </xf>
    <xf numFmtId="0" fontId="0" fillId="34" borderId="103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20" fillId="34" borderId="103" xfId="0" applyFont="1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7" fillId="34" borderId="24" xfId="0" applyFont="1" applyFill="1" applyBorder="1" applyAlignment="1">
      <alignment horizontal="right" vertical="center" wrapText="1"/>
    </xf>
    <xf numFmtId="0" fontId="7" fillId="34" borderId="58" xfId="0" applyFont="1" applyFill="1" applyBorder="1" applyAlignment="1">
      <alignment horizontal="right" vertical="center" wrapText="1"/>
    </xf>
    <xf numFmtId="49" fontId="7" fillId="34" borderId="58" xfId="0" applyNumberFormat="1" applyFont="1" applyFill="1" applyBorder="1" applyAlignment="1">
      <alignment horizontal="right" vertical="center" wrapText="1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103" xfId="0" applyNumberFormat="1" applyFont="1" applyFill="1" applyBorder="1" applyAlignment="1" applyProtection="1">
      <alignment horizontal="center" vertical="center"/>
      <protection locked="0"/>
    </xf>
    <xf numFmtId="49" fontId="7" fillId="0" borderId="102" xfId="0" applyNumberFormat="1" applyFont="1" applyFill="1" applyBorder="1" applyAlignment="1" applyProtection="1">
      <alignment horizontal="center" vertical="center"/>
      <protection locked="0"/>
    </xf>
    <xf numFmtId="0" fontId="13" fillId="33" borderId="103" xfId="0" applyNumberFormat="1" applyFont="1" applyFill="1" applyBorder="1" applyAlignment="1" applyProtection="1">
      <alignment horizontal="center" vertical="center" wrapText="1"/>
      <protection/>
    </xf>
    <xf numFmtId="0" fontId="32" fillId="0" borderId="103" xfId="0" applyFont="1" applyBorder="1" applyAlignment="1">
      <alignment horizontal="center" vertical="center" wrapText="1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 applyProtection="1">
      <alignment horizontal="right" vertical="center"/>
      <protection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49" fontId="7" fillId="34" borderId="58" xfId="0" applyNumberFormat="1" applyFont="1" applyFill="1" applyBorder="1" applyAlignment="1">
      <alignment horizontal="center" vertical="center" wrapText="1"/>
    </xf>
    <xf numFmtId="0" fontId="17" fillId="34" borderId="103" xfId="0" applyFont="1" applyFill="1" applyBorder="1" applyAlignment="1">
      <alignment horizontal="center" vertical="center"/>
    </xf>
    <xf numFmtId="0" fontId="17" fillId="34" borderId="90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7" fillId="35" borderId="107" xfId="0" applyNumberFormat="1" applyFont="1" applyFill="1" applyBorder="1" applyAlignment="1" applyProtection="1">
      <alignment horizontal="center" vertical="center"/>
      <protection/>
    </xf>
    <xf numFmtId="0" fontId="7" fillId="35" borderId="91" xfId="0" applyNumberFormat="1" applyFont="1" applyFill="1" applyBorder="1" applyAlignment="1" applyProtection="1">
      <alignment horizontal="center" vertical="center"/>
      <protection/>
    </xf>
    <xf numFmtId="0" fontId="7" fillId="35" borderId="92" xfId="0" applyNumberFormat="1" applyFont="1" applyFill="1" applyBorder="1" applyAlignment="1" applyProtection="1">
      <alignment horizontal="center" vertical="center"/>
      <protection/>
    </xf>
    <xf numFmtId="180" fontId="8" fillId="0" borderId="58" xfId="0" applyNumberFormat="1" applyFont="1" applyFill="1" applyBorder="1" applyAlignment="1" applyProtection="1">
      <alignment horizontal="center" vertical="center"/>
      <protection/>
    </xf>
    <xf numFmtId="180" fontId="8" fillId="0" borderId="103" xfId="0" applyNumberFormat="1" applyFont="1" applyFill="1" applyBorder="1" applyAlignment="1" applyProtection="1">
      <alignment horizontal="center" vertical="center"/>
      <protection/>
    </xf>
    <xf numFmtId="180" fontId="8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37" xfId="0" applyNumberFormat="1" applyFont="1" applyFill="1" applyBorder="1" applyAlignment="1" applyProtection="1">
      <alignment horizontal="center" vertical="center" wrapText="1"/>
      <protection/>
    </xf>
    <xf numFmtId="180" fontId="2" fillId="0" borderId="38" xfId="0" applyNumberFormat="1" applyFont="1" applyFill="1" applyBorder="1" applyAlignment="1" applyProtection="1">
      <alignment horizontal="center" vertical="center" wrapText="1"/>
      <protection/>
    </xf>
    <xf numFmtId="180" fontId="2" fillId="0" borderId="55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7" xfId="0" applyNumberFormat="1" applyFont="1" applyFill="1" applyBorder="1" applyAlignment="1" applyProtection="1">
      <alignment horizontal="center" vertical="center" textRotation="90"/>
      <protection/>
    </xf>
    <xf numFmtId="0" fontId="2" fillId="0" borderId="38" xfId="0" applyNumberFormat="1" applyFont="1" applyFill="1" applyBorder="1" applyAlignment="1" applyProtection="1">
      <alignment horizontal="center" vertical="center" textRotation="90"/>
      <protection/>
    </xf>
    <xf numFmtId="0" fontId="2" fillId="0" borderId="55" xfId="0" applyNumberFormat="1" applyFont="1" applyFill="1" applyBorder="1" applyAlignment="1" applyProtection="1">
      <alignment horizontal="center" vertical="center" textRotation="90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180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18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7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7" fillId="33" borderId="107" xfId="0" applyNumberFormat="1" applyFont="1" applyFill="1" applyBorder="1" applyAlignment="1" applyProtection="1">
      <alignment horizontal="center" vertical="center"/>
      <protection/>
    </xf>
    <xf numFmtId="0" fontId="7" fillId="33" borderId="91" xfId="0" applyNumberFormat="1" applyFont="1" applyFill="1" applyBorder="1" applyAlignment="1" applyProtection="1">
      <alignment horizontal="center" vertical="center"/>
      <protection/>
    </xf>
    <xf numFmtId="0" fontId="7" fillId="33" borderId="92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right" vertical="center"/>
      <protection/>
    </xf>
    <xf numFmtId="0" fontId="7" fillId="33" borderId="25" xfId="0" applyNumberFormat="1" applyFont="1" applyFill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8" xfId="0" applyFont="1" applyFill="1" applyBorder="1" applyAlignment="1">
      <alignment horizontal="right" vertical="center" wrapText="1"/>
    </xf>
    <xf numFmtId="0" fontId="0" fillId="33" borderId="103" xfId="0" applyFont="1" applyFill="1" applyBorder="1" applyAlignment="1">
      <alignment horizontal="right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102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right" vertical="center" wrapText="1"/>
    </xf>
    <xf numFmtId="0" fontId="7" fillId="33" borderId="92" xfId="0" applyFont="1" applyFill="1" applyBorder="1" applyAlignment="1">
      <alignment horizontal="right" vertical="center" wrapText="1"/>
    </xf>
    <xf numFmtId="180" fontId="2" fillId="0" borderId="57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180" fontId="2" fillId="0" borderId="56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13" fillId="0" borderId="58" xfId="0" applyNumberFormat="1" applyFont="1" applyFill="1" applyBorder="1" applyAlignment="1" applyProtection="1">
      <alignment horizontal="center" vertical="center"/>
      <protection/>
    </xf>
    <xf numFmtId="181" fontId="13" fillId="0" borderId="103" xfId="0" applyNumberFormat="1" applyFont="1" applyFill="1" applyBorder="1" applyAlignment="1" applyProtection="1">
      <alignment horizontal="center" vertical="center"/>
      <protection/>
    </xf>
    <xf numFmtId="181" fontId="13" fillId="0" borderId="102" xfId="0" applyNumberFormat="1" applyFont="1" applyFill="1" applyBorder="1" applyAlignment="1" applyProtection="1">
      <alignment horizontal="center" vertical="center"/>
      <protection/>
    </xf>
    <xf numFmtId="180" fontId="7" fillId="0" borderId="58" xfId="0" applyNumberFormat="1" applyFont="1" applyFill="1" applyBorder="1" applyAlignment="1" applyProtection="1">
      <alignment horizontal="center" vertical="center"/>
      <protection/>
    </xf>
    <xf numFmtId="180" fontId="7" fillId="0" borderId="103" xfId="0" applyNumberFormat="1" applyFont="1" applyFill="1" applyBorder="1" applyAlignment="1" applyProtection="1">
      <alignment horizontal="center" vertical="center"/>
      <protection/>
    </xf>
    <xf numFmtId="180" fontId="7" fillId="0" borderId="102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right" vertical="center" wrapText="1"/>
    </xf>
    <xf numFmtId="0" fontId="0" fillId="33" borderId="91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7" fillId="33" borderId="102" xfId="0" applyFont="1" applyFill="1" applyBorder="1" applyAlignment="1">
      <alignment horizontal="right" vertical="center" wrapText="1"/>
    </xf>
    <xf numFmtId="180" fontId="2" fillId="0" borderId="57" xfId="0" applyNumberFormat="1" applyFont="1" applyFill="1" applyBorder="1" applyAlignment="1" applyProtection="1">
      <alignment horizontal="center" vertical="center" wrapText="1"/>
      <protection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80" fontId="2" fillId="0" borderId="56" xfId="0" applyNumberFormat="1" applyFont="1" applyFill="1" applyBorder="1" applyAlignment="1" applyProtection="1">
      <alignment horizontal="center" vertical="center" wrapText="1"/>
      <protection/>
    </xf>
    <xf numFmtId="180" fontId="2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0" borderId="9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180" fontId="2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83" fontId="7" fillId="33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Border="1" applyAlignment="1">
      <alignment vertical="center" wrapText="1"/>
    </xf>
    <xf numFmtId="0" fontId="0" fillId="0" borderId="103" xfId="0" applyBorder="1" applyAlignment="1">
      <alignment horizontal="center" vertical="center" wrapText="1"/>
    </xf>
    <xf numFmtId="0" fontId="13" fillId="33" borderId="58" xfId="0" applyNumberFormat="1" applyFont="1" applyFill="1" applyBorder="1" applyAlignment="1" applyProtection="1">
      <alignment horizontal="center" vertical="center"/>
      <protection/>
    </xf>
    <xf numFmtId="0" fontId="13" fillId="33" borderId="103" xfId="0" applyNumberFormat="1" applyFont="1" applyFill="1" applyBorder="1" applyAlignment="1" applyProtection="1">
      <alignment horizontal="center" vertical="center"/>
      <protection/>
    </xf>
    <xf numFmtId="0" fontId="13" fillId="33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horizontal="center" vertical="center"/>
      <protection/>
    </xf>
    <xf numFmtId="180" fontId="2" fillId="0" borderId="102" xfId="0" applyNumberFormat="1" applyFont="1" applyFill="1" applyBorder="1" applyAlignment="1" applyProtection="1">
      <alignment horizontal="center" vertical="center"/>
      <protection/>
    </xf>
    <xf numFmtId="49" fontId="29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7" fillId="33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90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7" fillId="35" borderId="58" xfId="0" applyNumberFormat="1" applyFont="1" applyFill="1" applyBorder="1" applyAlignment="1" applyProtection="1">
      <alignment horizontal="right" vertical="center"/>
      <protection/>
    </xf>
    <xf numFmtId="0" fontId="7" fillId="35" borderId="102" xfId="0" applyNumberFormat="1" applyFont="1" applyFill="1" applyBorder="1" applyAlignment="1" applyProtection="1">
      <alignment horizontal="right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 hidden="1"/>
    </xf>
    <xf numFmtId="0" fontId="7" fillId="33" borderId="103" xfId="0" applyFont="1" applyFill="1" applyBorder="1" applyAlignment="1" applyProtection="1">
      <alignment horizontal="center" vertical="center" wrapText="1"/>
      <protection hidden="1"/>
    </xf>
    <xf numFmtId="0" fontId="7" fillId="33" borderId="90" xfId="0" applyFont="1" applyFill="1" applyBorder="1" applyAlignment="1" applyProtection="1">
      <alignment horizontal="center" vertical="center" wrapText="1"/>
      <protection hidden="1"/>
    </xf>
    <xf numFmtId="0" fontId="7" fillId="33" borderId="102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>
      <alignment horizontal="right" vertical="center"/>
    </xf>
    <xf numFmtId="0" fontId="7" fillId="0" borderId="10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right" vertical="center"/>
      <protection/>
    </xf>
    <xf numFmtId="0" fontId="2" fillId="0" borderId="126" xfId="0" applyFont="1" applyFill="1" applyBorder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right" vertical="center"/>
      <protection/>
    </xf>
    <xf numFmtId="0" fontId="2" fillId="0" borderId="9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50" xfId="0" applyNumberFormat="1" applyFont="1" applyFill="1" applyBorder="1" applyAlignment="1" applyProtection="1">
      <alignment horizontal="right" vertical="center"/>
      <protection/>
    </xf>
    <xf numFmtId="0" fontId="2" fillId="0" borderId="93" xfId="0" applyNumberFormat="1" applyFont="1" applyFill="1" applyBorder="1" applyAlignment="1" applyProtection="1">
      <alignment horizontal="right" vertical="center"/>
      <protection/>
    </xf>
    <xf numFmtId="0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50" xfId="0" applyNumberFormat="1" applyFont="1" applyFill="1" applyBorder="1" applyAlignment="1" applyProtection="1">
      <alignment horizontal="center" vertical="center"/>
      <protection/>
    </xf>
    <xf numFmtId="180" fontId="2" fillId="0" borderId="93" xfId="0" applyNumberFormat="1" applyFont="1" applyFill="1" applyBorder="1" applyAlignment="1" applyProtection="1">
      <alignment horizontal="center" vertical="center"/>
      <protection/>
    </xf>
    <xf numFmtId="180" fontId="2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51" xfId="0" applyNumberFormat="1" applyFont="1" applyFill="1" applyBorder="1" applyAlignment="1" applyProtection="1">
      <alignment horizontal="right" vertical="center" wrapText="1"/>
      <protection/>
    </xf>
    <xf numFmtId="0" fontId="0" fillId="0" borderId="11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7" fillId="0" borderId="58" xfId="0" applyFont="1" applyFill="1" applyBorder="1" applyAlignment="1">
      <alignment horizontal="right" vertical="center"/>
    </xf>
    <xf numFmtId="0" fontId="7" fillId="0" borderId="102" xfId="0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 applyProtection="1">
      <alignment horizontal="center" vertical="center"/>
      <protection hidden="1"/>
    </xf>
    <xf numFmtId="49" fontId="7" fillId="0" borderId="27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15" xfId="0" applyFont="1" applyFill="1" applyBorder="1" applyAlignment="1" applyProtection="1">
      <alignment horizontal="right" vertical="center"/>
      <protection/>
    </xf>
    <xf numFmtId="0" fontId="2" fillId="0" borderId="140" xfId="0" applyFont="1" applyFill="1" applyBorder="1" applyAlignment="1" applyProtection="1">
      <alignment horizontal="right" vertical="center"/>
      <protection/>
    </xf>
    <xf numFmtId="0" fontId="2" fillId="0" borderId="98" xfId="0" applyFont="1" applyFill="1" applyBorder="1" applyAlignment="1" applyProtection="1">
      <alignment horizontal="right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8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right" vertical="center"/>
      <protection/>
    </xf>
    <xf numFmtId="0" fontId="2" fillId="0" borderId="114" xfId="0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right" vertical="center"/>
      <protection/>
    </xf>
    <xf numFmtId="0" fontId="2" fillId="0" borderId="141" xfId="0" applyNumberFormat="1" applyFont="1" applyFill="1" applyBorder="1" applyAlignment="1" applyProtection="1">
      <alignment horizontal="right" vertical="center"/>
      <protection/>
    </xf>
    <xf numFmtId="0" fontId="2" fillId="0" borderId="99" xfId="0" applyNumberFormat="1" applyFont="1" applyFill="1" applyBorder="1" applyAlignment="1" applyProtection="1">
      <alignment horizontal="right" vertical="center"/>
      <protection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right" vertical="center"/>
      <protection/>
    </xf>
    <xf numFmtId="0" fontId="30" fillId="0" borderId="57" xfId="0" applyNumberFormat="1" applyFont="1" applyFill="1" applyBorder="1" applyAlignment="1" applyProtection="1">
      <alignment horizontal="center" vertical="center"/>
      <protection/>
    </xf>
    <xf numFmtId="0" fontId="30" fillId="0" borderId="91" xfId="0" applyNumberFormat="1" applyFont="1" applyFill="1" applyBorder="1" applyAlignment="1" applyProtection="1">
      <alignment horizontal="center" vertical="center"/>
      <protection/>
    </xf>
    <xf numFmtId="0" fontId="30" fillId="0" borderId="92" xfId="0" applyNumberFormat="1" applyFont="1" applyFill="1" applyBorder="1" applyAlignment="1" applyProtection="1">
      <alignment horizontal="center" vertical="center"/>
      <protection/>
    </xf>
    <xf numFmtId="0" fontId="83" fillId="0" borderId="58" xfId="0" applyFont="1" applyFill="1" applyBorder="1" applyAlignment="1">
      <alignment horizontal="right" vertical="center"/>
    </xf>
    <xf numFmtId="0" fontId="83" fillId="0" borderId="103" xfId="0" applyFont="1" applyFill="1" applyBorder="1" applyAlignment="1">
      <alignment horizontal="right" vertical="center"/>
    </xf>
    <xf numFmtId="0" fontId="83" fillId="0" borderId="102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83" fillId="0" borderId="42" xfId="0" applyNumberFormat="1" applyFont="1" applyFill="1" applyBorder="1" applyAlignment="1" applyProtection="1">
      <alignment horizontal="center" vertical="center"/>
      <protection hidden="1"/>
    </xf>
    <xf numFmtId="49" fontId="83" fillId="0" borderId="47" xfId="0" applyNumberFormat="1" applyFont="1" applyFill="1" applyBorder="1" applyAlignment="1" applyProtection="1">
      <alignment horizontal="center" vertical="center"/>
      <protection/>
    </xf>
    <xf numFmtId="0" fontId="86" fillId="0" borderId="41" xfId="0" applyFont="1" applyFill="1" applyBorder="1" applyAlignment="1" applyProtection="1">
      <alignment horizontal="right" vertical="center"/>
      <protection/>
    </xf>
    <xf numFmtId="0" fontId="86" fillId="0" borderId="0" xfId="0" applyFont="1" applyFill="1" applyBorder="1" applyAlignment="1" applyProtection="1">
      <alignment horizontal="right" vertical="center"/>
      <protection/>
    </xf>
    <xf numFmtId="0" fontId="86" fillId="0" borderId="100" xfId="0" applyFont="1" applyFill="1" applyBorder="1" applyAlignment="1" applyProtection="1">
      <alignment horizontal="right" vertical="center"/>
      <protection/>
    </xf>
    <xf numFmtId="180" fontId="86" fillId="0" borderId="40" xfId="0" applyNumberFormat="1" applyFont="1" applyFill="1" applyBorder="1" applyAlignment="1" applyProtection="1">
      <alignment horizontal="center" vertical="center"/>
      <protection/>
    </xf>
    <xf numFmtId="180" fontId="87" fillId="0" borderId="18" xfId="0" applyNumberFormat="1" applyFont="1" applyFill="1" applyBorder="1" applyAlignment="1" applyProtection="1">
      <alignment horizontal="center" vertical="center"/>
      <protection/>
    </xf>
    <xf numFmtId="180" fontId="86" fillId="0" borderId="19" xfId="0" applyNumberFormat="1" applyFont="1" applyFill="1" applyBorder="1" applyAlignment="1" applyProtection="1">
      <alignment horizontal="center" vertical="center"/>
      <protection/>
    </xf>
    <xf numFmtId="180" fontId="86" fillId="0" borderId="18" xfId="0" applyNumberFormat="1" applyFont="1" applyFill="1" applyBorder="1" applyAlignment="1" applyProtection="1">
      <alignment horizontal="center" vertical="center"/>
      <protection/>
    </xf>
    <xf numFmtId="180" fontId="87" fillId="0" borderId="19" xfId="0" applyNumberFormat="1" applyFont="1" applyFill="1" applyBorder="1" applyAlignment="1" applyProtection="1">
      <alignment horizontal="center" vertical="center"/>
      <protection/>
    </xf>
    <xf numFmtId="0" fontId="86" fillId="0" borderId="96" xfId="0" applyFont="1" applyFill="1" applyBorder="1" applyAlignment="1" applyProtection="1">
      <alignment horizontal="right" vertical="center"/>
      <protection/>
    </xf>
    <xf numFmtId="0" fontId="86" fillId="0" borderId="114" xfId="0" applyFont="1" applyFill="1" applyBorder="1" applyAlignment="1" applyProtection="1">
      <alignment horizontal="right" vertical="center"/>
      <protection/>
    </xf>
    <xf numFmtId="0" fontId="86" fillId="0" borderId="46" xfId="0" applyFont="1" applyFill="1" applyBorder="1" applyAlignment="1" applyProtection="1">
      <alignment horizontal="right" vertical="center"/>
      <protection/>
    </xf>
    <xf numFmtId="180" fontId="86" fillId="0" borderId="33" xfId="0" applyNumberFormat="1" applyFont="1" applyFill="1" applyBorder="1" applyAlignment="1" applyProtection="1">
      <alignment horizontal="center" vertical="center"/>
      <protection/>
    </xf>
    <xf numFmtId="180" fontId="87" fillId="0" borderId="10" xfId="0" applyNumberFormat="1" applyFont="1" applyFill="1" applyBorder="1" applyAlignment="1" applyProtection="1">
      <alignment horizontal="center" vertical="center"/>
      <protection/>
    </xf>
    <xf numFmtId="180" fontId="86" fillId="0" borderId="35" xfId="0" applyNumberFormat="1" applyFont="1" applyFill="1" applyBorder="1" applyAlignment="1" applyProtection="1">
      <alignment horizontal="center" vertical="center"/>
      <protection/>
    </xf>
    <xf numFmtId="180" fontId="86" fillId="0" borderId="10" xfId="0" applyNumberFormat="1" applyFont="1" applyFill="1" applyBorder="1" applyAlignment="1" applyProtection="1">
      <alignment horizontal="center" vertical="center"/>
      <protection/>
    </xf>
    <xf numFmtId="180" fontId="87" fillId="0" borderId="33" xfId="0" applyNumberFormat="1" applyFont="1" applyFill="1" applyBorder="1" applyAlignment="1" applyProtection="1">
      <alignment horizontal="center" vertical="center"/>
      <protection/>
    </xf>
    <xf numFmtId="180" fontId="87" fillId="0" borderId="35" xfId="0" applyNumberFormat="1" applyFont="1" applyFill="1" applyBorder="1" applyAlignment="1" applyProtection="1">
      <alignment horizontal="center" vertical="center"/>
      <protection/>
    </xf>
    <xf numFmtId="0" fontId="86" fillId="0" borderId="96" xfId="0" applyNumberFormat="1" applyFont="1" applyFill="1" applyBorder="1" applyAlignment="1" applyProtection="1">
      <alignment horizontal="right" vertical="center"/>
      <protection/>
    </xf>
    <xf numFmtId="0" fontId="86" fillId="0" borderId="114" xfId="0" applyNumberFormat="1" applyFont="1" applyFill="1" applyBorder="1" applyAlignment="1" applyProtection="1">
      <alignment horizontal="right" vertical="center"/>
      <protection/>
    </xf>
    <xf numFmtId="0" fontId="86" fillId="0" borderId="46" xfId="0" applyNumberFormat="1" applyFont="1" applyFill="1" applyBorder="1" applyAlignment="1" applyProtection="1">
      <alignment horizontal="right" vertical="center"/>
      <protection/>
    </xf>
    <xf numFmtId="0" fontId="86" fillId="0" borderId="78" xfId="0" applyNumberFormat="1" applyFont="1" applyFill="1" applyBorder="1" applyAlignment="1" applyProtection="1">
      <alignment horizontal="right" vertical="center"/>
      <protection/>
    </xf>
    <xf numFmtId="0" fontId="86" fillId="0" borderId="21" xfId="0" applyNumberFormat="1" applyFont="1" applyFill="1" applyBorder="1" applyAlignment="1" applyProtection="1">
      <alignment horizontal="right" vertical="center"/>
      <protection/>
    </xf>
    <xf numFmtId="0" fontId="86" fillId="0" borderId="79" xfId="0" applyNumberFormat="1" applyFont="1" applyFill="1" applyBorder="1" applyAlignment="1" applyProtection="1">
      <alignment horizontal="right" vertical="center"/>
      <protection/>
    </xf>
    <xf numFmtId="49" fontId="15" fillId="36" borderId="97" xfId="0" applyNumberFormat="1" applyFont="1" applyFill="1" applyBorder="1" applyAlignment="1">
      <alignment horizontal="left" vertical="center" wrapText="1"/>
    </xf>
    <xf numFmtId="49" fontId="29" fillId="36" borderId="44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25">
      <selection activeCell="Q14" sqref="Q14:AN15"/>
    </sheetView>
  </sheetViews>
  <sheetFormatPr defaultColWidth="3.25390625" defaultRowHeight="12.75"/>
  <cols>
    <col min="1" max="1" width="3.25390625" style="380" customWidth="1"/>
    <col min="2" max="2" width="5.00390625" style="380" customWidth="1"/>
    <col min="3" max="3" width="5.125" style="380" customWidth="1"/>
    <col min="4" max="4" width="4.375" style="380" customWidth="1"/>
    <col min="5" max="6" width="4.25390625" style="380" customWidth="1"/>
    <col min="7" max="7" width="4.375" style="380" customWidth="1"/>
    <col min="8" max="8" width="3.75390625" style="380" customWidth="1"/>
    <col min="9" max="9" width="3.875" style="380" customWidth="1"/>
    <col min="10" max="10" width="6.375" style="380" customWidth="1"/>
    <col min="11" max="11" width="4.125" style="380" customWidth="1"/>
    <col min="12" max="12" width="4.75390625" style="380" customWidth="1"/>
    <col min="13" max="13" width="3.25390625" style="380" customWidth="1"/>
    <col min="14" max="14" width="4.00390625" style="380" customWidth="1"/>
    <col min="15" max="15" width="5.00390625" style="380" customWidth="1"/>
    <col min="16" max="16" width="5.125" style="380" customWidth="1"/>
    <col min="17" max="17" width="5.75390625" style="380" customWidth="1"/>
    <col min="18" max="19" width="4.00390625" style="380" customWidth="1"/>
    <col min="20" max="21" width="3.875" style="380" customWidth="1"/>
    <col min="22" max="22" width="3.75390625" style="380" customWidth="1"/>
    <col min="23" max="23" width="4.875" style="380" customWidth="1"/>
    <col min="24" max="24" width="3.25390625" style="380" customWidth="1"/>
    <col min="25" max="26" width="3.875" style="380" customWidth="1"/>
    <col min="27" max="27" width="5.00390625" style="380" customWidth="1"/>
    <col min="28" max="28" width="5.375" style="380" customWidth="1"/>
    <col min="29" max="29" width="6.00390625" style="380" customWidth="1"/>
    <col min="30" max="30" width="5.25390625" style="380" customWidth="1"/>
    <col min="31" max="31" width="5.625" style="380" customWidth="1"/>
    <col min="32" max="32" width="5.75390625" style="380" customWidth="1"/>
    <col min="33" max="33" width="5.625" style="380" customWidth="1"/>
    <col min="34" max="34" width="5.875" style="380" customWidth="1"/>
    <col min="35" max="35" width="6.125" style="380" customWidth="1"/>
    <col min="36" max="36" width="4.25390625" style="380" customWidth="1"/>
    <col min="37" max="37" width="6.625" style="380" customWidth="1"/>
    <col min="38" max="38" width="6.00390625" style="380" customWidth="1"/>
    <col min="39" max="39" width="6.75390625" style="380" customWidth="1"/>
    <col min="40" max="40" width="5.75390625" style="380" customWidth="1"/>
    <col min="41" max="41" width="6.75390625" style="380" customWidth="1"/>
    <col min="42" max="42" width="5.75390625" style="380" customWidth="1"/>
    <col min="43" max="43" width="5.125" style="380" customWidth="1"/>
    <col min="44" max="44" width="4.625" style="380" customWidth="1"/>
    <col min="45" max="48" width="3.25390625" style="380" customWidth="1"/>
    <col min="49" max="49" width="4.375" style="380" customWidth="1"/>
    <col min="50" max="51" width="3.75390625" style="380" customWidth="1"/>
    <col min="52" max="53" width="3.25390625" style="380" customWidth="1"/>
    <col min="54" max="54" width="4.00390625" style="380" customWidth="1"/>
    <col min="55" max="16384" width="3.25390625" style="380" customWidth="1"/>
  </cols>
  <sheetData>
    <row r="1" ht="12" customHeight="1"/>
    <row r="2" spans="2:54" ht="24" customHeight="1"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57" t="s">
        <v>100</v>
      </c>
      <c r="R2" s="1557"/>
      <c r="S2" s="1557"/>
      <c r="T2" s="1557"/>
      <c r="U2" s="1557"/>
      <c r="V2" s="1557"/>
      <c r="W2" s="1557"/>
      <c r="X2" s="1557"/>
      <c r="Y2" s="1557"/>
      <c r="Z2" s="1557"/>
      <c r="AA2" s="1557"/>
      <c r="AB2" s="1557"/>
      <c r="AC2" s="1557"/>
      <c r="AD2" s="1557"/>
      <c r="AE2" s="1557"/>
      <c r="AF2" s="1557"/>
      <c r="AG2" s="1557"/>
      <c r="AH2" s="1557"/>
      <c r="AI2" s="1557"/>
      <c r="AJ2" s="1557"/>
      <c r="AK2" s="1557"/>
      <c r="AL2" s="1557"/>
      <c r="AM2" s="1557"/>
      <c r="AN2" s="1557"/>
      <c r="AO2" s="1557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</row>
    <row r="3" spans="2:54" ht="22.5" customHeight="1">
      <c r="B3" s="1553" t="s">
        <v>16</v>
      </c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</row>
    <row r="4" spans="2:54" ht="27">
      <c r="B4" s="1558" t="s">
        <v>37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9" t="s">
        <v>17</v>
      </c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0"/>
      <c r="AJ4" s="1560"/>
      <c r="AK4" s="1560"/>
      <c r="AL4" s="1560"/>
      <c r="AM4" s="1560"/>
      <c r="AN4" s="1560"/>
      <c r="AO4" s="1549" t="s">
        <v>250</v>
      </c>
      <c r="AP4" s="1561"/>
      <c r="AQ4" s="1561"/>
      <c r="AR4" s="1561"/>
      <c r="AS4" s="1561"/>
      <c r="AT4" s="1561"/>
      <c r="AU4" s="1561"/>
      <c r="AV4" s="1561"/>
      <c r="AW4" s="1561"/>
      <c r="AX4" s="1561"/>
      <c r="AY4" s="1561"/>
      <c r="AZ4" s="1561"/>
      <c r="BA4" s="1561"/>
      <c r="BB4" s="1561"/>
    </row>
    <row r="5" spans="2:54" ht="26.25">
      <c r="B5" s="1553" t="s">
        <v>251</v>
      </c>
      <c r="C5" s="1553"/>
      <c r="D5" s="1553"/>
      <c r="E5" s="1553"/>
      <c r="F5" s="1553"/>
      <c r="G5" s="1553"/>
      <c r="H5" s="1553"/>
      <c r="I5" s="1553"/>
      <c r="J5" s="1553"/>
      <c r="K5" s="1553"/>
      <c r="L5" s="1553"/>
      <c r="M5" s="1553"/>
      <c r="N5" s="1553"/>
      <c r="O5" s="1553"/>
      <c r="P5" s="1553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8"/>
      <c r="AO5" s="1561"/>
      <c r="AP5" s="1561"/>
      <c r="AQ5" s="1561"/>
      <c r="AR5" s="1561"/>
      <c r="AS5" s="1561"/>
      <c r="AT5" s="1561"/>
      <c r="AU5" s="1561"/>
      <c r="AV5" s="1561"/>
      <c r="AW5" s="1561"/>
      <c r="AX5" s="1561"/>
      <c r="AY5" s="1561"/>
      <c r="AZ5" s="1561"/>
      <c r="BA5" s="1561"/>
      <c r="BB5" s="1561"/>
    </row>
    <row r="6" spans="2:54" ht="25.5">
      <c r="B6" s="1548"/>
      <c r="C6" s="1548"/>
      <c r="D6" s="1548"/>
      <c r="E6" s="1548"/>
      <c r="F6" s="1548"/>
      <c r="G6" s="1548"/>
      <c r="H6" s="1548"/>
      <c r="I6" s="1548"/>
      <c r="J6" s="1548"/>
      <c r="K6" s="1548"/>
      <c r="L6" s="1548"/>
      <c r="M6" s="1548"/>
      <c r="N6" s="1548"/>
      <c r="O6" s="1548"/>
      <c r="P6" s="1548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90"/>
      <c r="AO6" s="1549" t="s">
        <v>252</v>
      </c>
      <c r="AP6" s="1550"/>
      <c r="AQ6" s="1550"/>
      <c r="AR6" s="1550"/>
      <c r="AS6" s="1550"/>
      <c r="AT6" s="1550"/>
      <c r="AU6" s="1550"/>
      <c r="AV6" s="1550"/>
      <c r="AW6" s="1550"/>
      <c r="AX6" s="1550"/>
      <c r="AY6" s="1550"/>
      <c r="AZ6" s="1550"/>
      <c r="BA6" s="1550"/>
      <c r="BB6" s="1550"/>
    </row>
    <row r="7" spans="2:54" ht="23.25"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90"/>
      <c r="AO7" s="1551" t="s">
        <v>253</v>
      </c>
      <c r="AP7" s="1550"/>
      <c r="AQ7" s="1550"/>
      <c r="AR7" s="1550"/>
      <c r="AS7" s="1550"/>
      <c r="AT7" s="1550"/>
      <c r="AU7" s="1550"/>
      <c r="AV7" s="1550"/>
      <c r="AW7" s="1550"/>
      <c r="AX7" s="1550"/>
      <c r="AY7" s="1550"/>
      <c r="AZ7" s="1550"/>
      <c r="BA7" s="1550"/>
      <c r="BB7" s="1550"/>
    </row>
    <row r="8" spans="2:54" ht="23.25" customHeight="1">
      <c r="B8" s="1553" t="s">
        <v>148</v>
      </c>
      <c r="C8" s="1553"/>
      <c r="D8" s="1553"/>
      <c r="E8" s="1553"/>
      <c r="F8" s="1553"/>
      <c r="G8" s="1553"/>
      <c r="H8" s="1553"/>
      <c r="I8" s="1553"/>
      <c r="J8" s="1553"/>
      <c r="K8" s="1553"/>
      <c r="L8" s="1553"/>
      <c r="M8" s="1553"/>
      <c r="N8" s="1553"/>
      <c r="O8" s="1553"/>
      <c r="P8" s="1553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1550"/>
      <c r="AP8" s="1550"/>
      <c r="AQ8" s="1550"/>
      <c r="AR8" s="1550"/>
      <c r="AS8" s="1550"/>
      <c r="AT8" s="1550"/>
      <c r="AU8" s="1550"/>
      <c r="AV8" s="1550"/>
      <c r="AW8" s="1550"/>
      <c r="AX8" s="1550"/>
      <c r="AY8" s="1550"/>
      <c r="AZ8" s="1550"/>
      <c r="BA8" s="1550"/>
      <c r="BB8" s="1550"/>
    </row>
    <row r="9" spans="2:54" ht="32.25" customHeight="1"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1552"/>
      <c r="AP9" s="1552"/>
      <c r="AQ9" s="1552"/>
      <c r="AR9" s="1552"/>
      <c r="AS9" s="1552"/>
      <c r="AT9" s="1552"/>
      <c r="AU9" s="1552"/>
      <c r="AV9" s="1552"/>
      <c r="AW9" s="1552"/>
      <c r="AX9" s="1552"/>
      <c r="AY9" s="1552"/>
      <c r="AZ9" s="1552"/>
      <c r="BA9" s="1552"/>
      <c r="BB9" s="1552"/>
    </row>
    <row r="10" spans="2:54" ht="36" customHeight="1">
      <c r="B10" s="1548"/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54" t="s">
        <v>254</v>
      </c>
      <c r="R10" s="1555"/>
      <c r="S10" s="1555"/>
      <c r="T10" s="1555"/>
      <c r="U10" s="1555"/>
      <c r="V10" s="1555"/>
      <c r="W10" s="1555"/>
      <c r="X10" s="1555"/>
      <c r="Y10" s="1555"/>
      <c r="Z10" s="1555"/>
      <c r="AA10" s="1555"/>
      <c r="AB10" s="1555"/>
      <c r="AC10" s="1555"/>
      <c r="AD10" s="1555"/>
      <c r="AE10" s="1555"/>
      <c r="AF10" s="1555"/>
      <c r="AG10" s="1555"/>
      <c r="AH10" s="1555"/>
      <c r="AI10" s="1555"/>
      <c r="AJ10" s="1555"/>
      <c r="AK10" s="1555"/>
      <c r="AL10" s="1555"/>
      <c r="AM10" s="1555"/>
      <c r="AN10" s="1555"/>
      <c r="AO10" s="1534" t="s">
        <v>255</v>
      </c>
      <c r="AP10" s="1556"/>
      <c r="AQ10" s="1556"/>
      <c r="AR10" s="1556"/>
      <c r="AS10" s="1556"/>
      <c r="AT10" s="1556"/>
      <c r="AU10" s="1556"/>
      <c r="AV10" s="1556"/>
      <c r="AW10" s="1556"/>
      <c r="AX10" s="1556"/>
      <c r="AY10" s="1556"/>
      <c r="AZ10" s="1556"/>
      <c r="BA10" s="1556"/>
      <c r="BB10" s="1556"/>
    </row>
    <row r="11" spans="2:54" ht="48.75" customHeight="1"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1539" t="s">
        <v>256</v>
      </c>
      <c r="R11" s="1540"/>
      <c r="S11" s="1540"/>
      <c r="T11" s="1540"/>
      <c r="U11" s="1540"/>
      <c r="V11" s="1540"/>
      <c r="W11" s="1540"/>
      <c r="X11" s="1540"/>
      <c r="Y11" s="1540"/>
      <c r="Z11" s="1540"/>
      <c r="AA11" s="1540"/>
      <c r="AB11" s="1540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9"/>
      <c r="AN11" s="389"/>
      <c r="AO11" s="1533" t="s">
        <v>257</v>
      </c>
      <c r="AP11" s="1533"/>
      <c r="AQ11" s="1533"/>
      <c r="AR11" s="1533"/>
      <c r="AS11" s="1533"/>
      <c r="AT11" s="1533"/>
      <c r="AU11" s="1533"/>
      <c r="AV11" s="1533"/>
      <c r="AW11" s="1533"/>
      <c r="AX11" s="1533"/>
      <c r="AY11" s="1533"/>
      <c r="AZ11" s="1533"/>
      <c r="BA11" s="1533"/>
      <c r="BB11" s="1533"/>
    </row>
    <row r="12" spans="2:54" ht="33" customHeight="1"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1539" t="s">
        <v>258</v>
      </c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0"/>
      <c r="AL12" s="1540"/>
      <c r="AM12" s="1541"/>
      <c r="AN12" s="1541"/>
      <c r="AO12" s="1533" t="s">
        <v>259</v>
      </c>
      <c r="AP12" s="1542"/>
      <c r="AQ12" s="1542"/>
      <c r="AR12" s="1542"/>
      <c r="AS12" s="1542"/>
      <c r="AT12" s="1542"/>
      <c r="AU12" s="1542"/>
      <c r="AV12" s="1542"/>
      <c r="AW12" s="1542"/>
      <c r="AX12" s="1542"/>
      <c r="AY12" s="1542"/>
      <c r="AZ12" s="1542"/>
      <c r="BA12" s="1542"/>
      <c r="BB12" s="1542"/>
    </row>
    <row r="13" spans="17:54" s="392" customFormat="1" ht="31.5" customHeight="1">
      <c r="Q13" s="1539" t="s">
        <v>260</v>
      </c>
      <c r="R13" s="1540"/>
      <c r="S13" s="1540"/>
      <c r="T13" s="1540"/>
      <c r="U13" s="1540"/>
      <c r="V13" s="1540"/>
      <c r="W13" s="1540"/>
      <c r="X13" s="1540"/>
      <c r="Y13" s="1540"/>
      <c r="Z13" s="1540"/>
      <c r="AA13" s="1540"/>
      <c r="AB13" s="1540"/>
      <c r="AC13" s="1540"/>
      <c r="AD13" s="1540"/>
      <c r="AE13" s="1540"/>
      <c r="AF13" s="1540"/>
      <c r="AG13" s="1540"/>
      <c r="AH13" s="1540"/>
      <c r="AI13" s="385"/>
      <c r="AJ13" s="385"/>
      <c r="AK13" s="385"/>
      <c r="AL13" s="385"/>
      <c r="AM13" s="389"/>
      <c r="AN13" s="389"/>
      <c r="AO13" s="1533" t="s">
        <v>261</v>
      </c>
      <c r="AP13" s="1533"/>
      <c r="AQ13" s="1533"/>
      <c r="AR13" s="1533"/>
      <c r="AS13" s="1533"/>
      <c r="AT13" s="1533"/>
      <c r="AU13" s="1533"/>
      <c r="AV13" s="1533"/>
      <c r="AW13" s="1533"/>
      <c r="AX13" s="1533"/>
      <c r="AY13" s="1533"/>
      <c r="AZ13" s="1533"/>
      <c r="BA13" s="1533"/>
      <c r="BB13" s="1533"/>
    </row>
    <row r="14" spans="17:54" s="392" customFormat="1" ht="22.5" customHeight="1">
      <c r="Q14" s="1543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5"/>
      <c r="AL14" s="1545"/>
      <c r="AM14" s="1545"/>
      <c r="AN14" s="1545"/>
      <c r="AO14" s="1533" t="s">
        <v>262</v>
      </c>
      <c r="AP14" s="1533"/>
      <c r="AQ14" s="1533"/>
      <c r="AR14" s="1533"/>
      <c r="AS14" s="1533"/>
      <c r="AT14" s="1533"/>
      <c r="AU14" s="1533"/>
      <c r="AV14" s="1533"/>
      <c r="AW14" s="1533"/>
      <c r="AX14" s="1533"/>
      <c r="AY14" s="1533"/>
      <c r="AZ14" s="1533"/>
      <c r="BA14" s="1533"/>
      <c r="BB14" s="1533"/>
    </row>
    <row r="15" spans="17:54" s="392" customFormat="1" ht="23.25" customHeight="1">
      <c r="Q15" s="1545"/>
      <c r="R15" s="1545"/>
      <c r="S15" s="1545"/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5"/>
      <c r="AD15" s="1545"/>
      <c r="AE15" s="1545"/>
      <c r="AF15" s="1545"/>
      <c r="AG15" s="1545"/>
      <c r="AH15" s="1545"/>
      <c r="AI15" s="1545"/>
      <c r="AJ15" s="1545"/>
      <c r="AK15" s="1545"/>
      <c r="AL15" s="1545"/>
      <c r="AM15" s="1545"/>
      <c r="AN15" s="1545"/>
      <c r="AO15" s="1533" t="s">
        <v>263</v>
      </c>
      <c r="AP15" s="1533"/>
      <c r="AQ15" s="1533"/>
      <c r="AR15" s="1533"/>
      <c r="AS15" s="1533"/>
      <c r="AT15" s="1533"/>
      <c r="AU15" s="1533"/>
      <c r="AV15" s="1533"/>
      <c r="AW15" s="1533"/>
      <c r="AX15" s="1533"/>
      <c r="AY15" s="1533"/>
      <c r="AZ15" s="1533"/>
      <c r="BA15" s="1533"/>
      <c r="BB15" s="1533"/>
    </row>
    <row r="16" spans="17:54" s="392" customFormat="1" ht="23.25" customHeight="1">
      <c r="Q16" s="1546" t="s">
        <v>264</v>
      </c>
      <c r="R16" s="1547"/>
      <c r="S16" s="1547"/>
      <c r="T16" s="1547"/>
      <c r="U16" s="1547"/>
      <c r="V16" s="1547"/>
      <c r="W16" s="1547"/>
      <c r="X16" s="1547"/>
      <c r="Y16" s="1547"/>
      <c r="Z16" s="1547"/>
      <c r="AA16" s="1547"/>
      <c r="AB16" s="1547"/>
      <c r="AC16" s="1547"/>
      <c r="AD16" s="1547"/>
      <c r="AE16" s="1547"/>
      <c r="AF16" s="1547"/>
      <c r="AG16" s="1547"/>
      <c r="AH16" s="1547"/>
      <c r="AI16" s="1547"/>
      <c r="AJ16" s="1547"/>
      <c r="AK16" s="1547"/>
      <c r="AL16" s="1547"/>
      <c r="AO16" s="1533" t="s">
        <v>265</v>
      </c>
      <c r="AP16" s="1533"/>
      <c r="AQ16" s="1533"/>
      <c r="AR16" s="1533"/>
      <c r="AS16" s="1533"/>
      <c r="AT16" s="1533"/>
      <c r="AU16" s="1533"/>
      <c r="AV16" s="1533"/>
      <c r="AW16" s="1533"/>
      <c r="AX16" s="1533"/>
      <c r="AY16" s="1533"/>
      <c r="AZ16" s="1533"/>
      <c r="BA16" s="1533"/>
      <c r="BB16" s="1533"/>
    </row>
    <row r="17" spans="41:54" s="392" customFormat="1" ht="18.75" customHeight="1">
      <c r="AO17" s="1533" t="s">
        <v>266</v>
      </c>
      <c r="AP17" s="1533"/>
      <c r="AQ17" s="1533"/>
      <c r="AR17" s="1533"/>
      <c r="AS17" s="1533"/>
      <c r="AT17" s="1533"/>
      <c r="AU17" s="1533"/>
      <c r="AV17" s="1533"/>
      <c r="AW17" s="1533"/>
      <c r="AX17" s="1533"/>
      <c r="AY17" s="1533"/>
      <c r="AZ17" s="1533"/>
      <c r="BA17" s="1533"/>
      <c r="BB17" s="1533"/>
    </row>
    <row r="18" spans="41:54" s="392" customFormat="1" ht="34.5" customHeight="1">
      <c r="AO18" s="1533" t="s">
        <v>267</v>
      </c>
      <c r="AP18" s="1533"/>
      <c r="AQ18" s="1533"/>
      <c r="AR18" s="1533"/>
      <c r="AS18" s="1533"/>
      <c r="AT18" s="1533"/>
      <c r="AU18" s="1533"/>
      <c r="AV18" s="1533"/>
      <c r="AW18" s="1533"/>
      <c r="AX18" s="1533"/>
      <c r="AY18" s="1533"/>
      <c r="AZ18" s="1533"/>
      <c r="BA18" s="1533"/>
      <c r="BB18" s="1533"/>
    </row>
    <row r="19" spans="41:54" s="392" customFormat="1" ht="20.25" customHeight="1">
      <c r="AO19" s="1533"/>
      <c r="AP19" s="1533"/>
      <c r="AQ19" s="1533"/>
      <c r="AR19" s="1533"/>
      <c r="AS19" s="1533"/>
      <c r="AT19" s="1533"/>
      <c r="AU19" s="1533"/>
      <c r="AV19" s="1533"/>
      <c r="AW19" s="1533"/>
      <c r="AX19" s="1533"/>
      <c r="AY19" s="1533"/>
      <c r="AZ19" s="1533"/>
      <c r="BA19" s="1533"/>
      <c r="BB19" s="1533"/>
    </row>
    <row r="20" spans="41:54" s="392" customFormat="1" ht="19.5" customHeight="1">
      <c r="AO20" s="1534"/>
      <c r="AP20" s="1535"/>
      <c r="AQ20" s="1535"/>
      <c r="AR20" s="1535"/>
      <c r="AS20" s="1535"/>
      <c r="AT20" s="1535"/>
      <c r="AU20" s="1535"/>
      <c r="AV20" s="1535"/>
      <c r="AW20" s="1535"/>
      <c r="AX20" s="1535"/>
      <c r="AY20" s="1535"/>
      <c r="AZ20" s="1535"/>
      <c r="BA20" s="1535"/>
      <c r="BB20" s="1535"/>
    </row>
    <row r="21" spans="41:54" s="392" customFormat="1" ht="12.75" customHeight="1">
      <c r="AO21" s="1535"/>
      <c r="AP21" s="1535"/>
      <c r="AQ21" s="1535"/>
      <c r="AR21" s="1535"/>
      <c r="AS21" s="1535"/>
      <c r="AT21" s="1535"/>
      <c r="AU21" s="1535"/>
      <c r="AV21" s="1535"/>
      <c r="AW21" s="1535"/>
      <c r="AX21" s="1535"/>
      <c r="AY21" s="1535"/>
      <c r="AZ21" s="1535"/>
      <c r="BA21" s="1535"/>
      <c r="BB21" s="1535"/>
    </row>
    <row r="22" s="392" customFormat="1" ht="0.75" customHeight="1"/>
    <row r="23" spans="2:54" s="392" customFormat="1" ht="21" customHeight="1">
      <c r="B23" s="1536" t="s">
        <v>268</v>
      </c>
      <c r="C23" s="1536"/>
      <c r="D23" s="1536"/>
      <c r="E23" s="1536"/>
      <c r="F23" s="1536"/>
      <c r="G23" s="1536"/>
      <c r="H23" s="1536"/>
      <c r="I23" s="1536"/>
      <c r="J23" s="1536"/>
      <c r="K23" s="1536"/>
      <c r="L23" s="1536"/>
      <c r="M23" s="1536"/>
      <c r="N23" s="1536"/>
      <c r="O23" s="1536"/>
      <c r="P23" s="1536"/>
      <c r="Q23" s="1536"/>
      <c r="R23" s="1536"/>
      <c r="S23" s="1536"/>
      <c r="T23" s="1536"/>
      <c r="U23" s="1536"/>
      <c r="V23" s="1536"/>
      <c r="W23" s="1536"/>
      <c r="X23" s="1536"/>
      <c r="Y23" s="1536"/>
      <c r="Z23" s="1536"/>
      <c r="AA23" s="1536"/>
      <c r="AB23" s="1536"/>
      <c r="AC23" s="1536"/>
      <c r="AD23" s="1536"/>
      <c r="AE23" s="1536"/>
      <c r="AF23" s="1536"/>
      <c r="AG23" s="1536"/>
      <c r="AH23" s="1536"/>
      <c r="AI23" s="1536"/>
      <c r="AJ23" s="1536"/>
      <c r="AK23" s="1536"/>
      <c r="AL23" s="1536"/>
      <c r="AM23" s="1536"/>
      <c r="AN23" s="1536"/>
      <c r="AO23" s="1536"/>
      <c r="AP23" s="1536"/>
      <c r="AQ23" s="1536"/>
      <c r="AR23" s="1536"/>
      <c r="AS23" s="1536"/>
      <c r="AT23" s="1536"/>
      <c r="AU23" s="1536"/>
      <c r="AV23" s="1536"/>
      <c r="AW23" s="1536"/>
      <c r="AX23" s="1536"/>
      <c r="AY23" s="1536"/>
      <c r="AZ23" s="1536"/>
      <c r="BA23" s="1536"/>
      <c r="BB23" s="1536"/>
    </row>
    <row r="24" spans="2:54" s="392" customFormat="1" ht="8.25" customHeight="1" thickBo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</row>
    <row r="25" spans="2:54" ht="18" customHeight="1" thickBot="1">
      <c r="B25" s="1537" t="s">
        <v>12</v>
      </c>
      <c r="C25" s="1530" t="s">
        <v>11</v>
      </c>
      <c r="D25" s="1531"/>
      <c r="E25" s="1531"/>
      <c r="F25" s="1532"/>
      <c r="G25" s="1530" t="s">
        <v>0</v>
      </c>
      <c r="H25" s="1531"/>
      <c r="I25" s="1531"/>
      <c r="J25" s="1532"/>
      <c r="K25" s="1527" t="s">
        <v>1</v>
      </c>
      <c r="L25" s="1528"/>
      <c r="M25" s="1528"/>
      <c r="N25" s="1528"/>
      <c r="O25" s="1529"/>
      <c r="P25" s="1527" t="s">
        <v>2</v>
      </c>
      <c r="Q25" s="1528"/>
      <c r="R25" s="1528"/>
      <c r="S25" s="1529"/>
      <c r="T25" s="1530" t="s">
        <v>3</v>
      </c>
      <c r="U25" s="1531"/>
      <c r="V25" s="1531"/>
      <c r="W25" s="1532"/>
      <c r="X25" s="1530" t="s">
        <v>4</v>
      </c>
      <c r="Y25" s="1531"/>
      <c r="Z25" s="1531"/>
      <c r="AA25" s="1531"/>
      <c r="AB25" s="1532"/>
      <c r="AC25" s="1530" t="s">
        <v>5</v>
      </c>
      <c r="AD25" s="1531"/>
      <c r="AE25" s="1531"/>
      <c r="AF25" s="1532"/>
      <c r="AG25" s="1530" t="s">
        <v>6</v>
      </c>
      <c r="AH25" s="1531"/>
      <c r="AI25" s="1531"/>
      <c r="AJ25" s="1532"/>
      <c r="AK25" s="1530" t="s">
        <v>7</v>
      </c>
      <c r="AL25" s="1531"/>
      <c r="AM25" s="1531"/>
      <c r="AN25" s="1532"/>
      <c r="AO25" s="1530" t="s">
        <v>8</v>
      </c>
      <c r="AP25" s="1531"/>
      <c r="AQ25" s="1531"/>
      <c r="AR25" s="1531"/>
      <c r="AS25" s="1532"/>
      <c r="AT25" s="1530" t="s">
        <v>9</v>
      </c>
      <c r="AU25" s="1531"/>
      <c r="AV25" s="1531"/>
      <c r="AW25" s="1532"/>
      <c r="AX25" s="1530" t="s">
        <v>10</v>
      </c>
      <c r="AY25" s="1531"/>
      <c r="AZ25" s="1531"/>
      <c r="BA25" s="1531"/>
      <c r="BB25" s="1532"/>
    </row>
    <row r="26" spans="2:54" s="397" customFormat="1" ht="20.25" customHeight="1" thickBot="1">
      <c r="B26" s="1538"/>
      <c r="C26" s="394">
        <v>1</v>
      </c>
      <c r="D26" s="395">
        <v>2</v>
      </c>
      <c r="E26" s="395">
        <v>3</v>
      </c>
      <c r="F26" s="396">
        <v>4</v>
      </c>
      <c r="G26" s="394">
        <v>5</v>
      </c>
      <c r="H26" s="395">
        <v>6</v>
      </c>
      <c r="I26" s="395">
        <v>7</v>
      </c>
      <c r="J26" s="396">
        <v>8</v>
      </c>
      <c r="K26" s="394">
        <v>9</v>
      </c>
      <c r="L26" s="395">
        <v>10</v>
      </c>
      <c r="M26" s="395">
        <v>11</v>
      </c>
      <c r="N26" s="395">
        <v>12</v>
      </c>
      <c r="O26" s="396">
        <v>13</v>
      </c>
      <c r="P26" s="394">
        <v>14</v>
      </c>
      <c r="Q26" s="395">
        <v>15</v>
      </c>
      <c r="R26" s="395">
        <v>16</v>
      </c>
      <c r="S26" s="396">
        <v>17</v>
      </c>
      <c r="T26" s="394">
        <v>18</v>
      </c>
      <c r="U26" s="395">
        <v>19</v>
      </c>
      <c r="V26" s="395">
        <v>20</v>
      </c>
      <c r="W26" s="396">
        <v>21</v>
      </c>
      <c r="X26" s="394">
        <v>22</v>
      </c>
      <c r="Y26" s="395">
        <v>23</v>
      </c>
      <c r="Z26" s="395">
        <v>24</v>
      </c>
      <c r="AA26" s="395">
        <v>25</v>
      </c>
      <c r="AB26" s="396">
        <v>26</v>
      </c>
      <c r="AC26" s="394">
        <v>27</v>
      </c>
      <c r="AD26" s="395">
        <v>28</v>
      </c>
      <c r="AE26" s="395">
        <v>29</v>
      </c>
      <c r="AF26" s="396">
        <v>30</v>
      </c>
      <c r="AG26" s="394">
        <v>31</v>
      </c>
      <c r="AH26" s="395">
        <v>32</v>
      </c>
      <c r="AI26" s="395">
        <v>33</v>
      </c>
      <c r="AJ26" s="396">
        <v>34</v>
      </c>
      <c r="AK26" s="394">
        <v>35</v>
      </c>
      <c r="AL26" s="395">
        <v>36</v>
      </c>
      <c r="AM26" s="395">
        <v>37</v>
      </c>
      <c r="AN26" s="396">
        <v>38</v>
      </c>
      <c r="AO26" s="394">
        <v>39</v>
      </c>
      <c r="AP26" s="395">
        <v>40</v>
      </c>
      <c r="AQ26" s="395">
        <v>41</v>
      </c>
      <c r="AR26" s="395">
        <v>42</v>
      </c>
      <c r="AS26" s="396">
        <v>43</v>
      </c>
      <c r="AT26" s="394">
        <v>44</v>
      </c>
      <c r="AU26" s="395">
        <v>45</v>
      </c>
      <c r="AV26" s="395">
        <v>46</v>
      </c>
      <c r="AW26" s="396">
        <v>47</v>
      </c>
      <c r="AX26" s="394">
        <v>48</v>
      </c>
      <c r="AY26" s="395">
        <v>49</v>
      </c>
      <c r="AZ26" s="395">
        <v>50</v>
      </c>
      <c r="BA26" s="395">
        <v>51</v>
      </c>
      <c r="BB26" s="396">
        <v>52</v>
      </c>
    </row>
    <row r="27" spans="2:54" s="397" customFormat="1" ht="20.25" customHeight="1">
      <c r="B27" s="398">
        <v>3</v>
      </c>
      <c r="C27" s="399" t="s">
        <v>269</v>
      </c>
      <c r="D27" s="400" t="s">
        <v>269</v>
      </c>
      <c r="E27" s="400" t="s">
        <v>269</v>
      </c>
      <c r="F27" s="401" t="s">
        <v>39</v>
      </c>
      <c r="G27" s="402" t="s">
        <v>96</v>
      </c>
      <c r="H27" s="403"/>
      <c r="I27" s="403"/>
      <c r="J27" s="404"/>
      <c r="K27" s="405"/>
      <c r="L27" s="406"/>
      <c r="M27" s="406"/>
      <c r="N27" s="406"/>
      <c r="O27" s="407"/>
      <c r="P27" s="408"/>
      <c r="Q27" s="406"/>
      <c r="R27" s="406"/>
      <c r="S27" s="407"/>
      <c r="T27" s="408"/>
      <c r="U27" s="406"/>
      <c r="V27" s="406" t="s">
        <v>18</v>
      </c>
      <c r="W27" s="409" t="s">
        <v>97</v>
      </c>
      <c r="X27" s="402" t="s">
        <v>39</v>
      </c>
      <c r="Y27" s="403" t="s">
        <v>270</v>
      </c>
      <c r="Z27" s="403"/>
      <c r="AA27" s="403"/>
      <c r="AB27" s="404"/>
      <c r="AC27" s="405"/>
      <c r="AD27" s="406"/>
      <c r="AE27" s="406"/>
      <c r="AF27" s="407"/>
      <c r="AG27" s="408"/>
      <c r="AH27" s="406"/>
      <c r="AI27" s="406"/>
      <c r="AJ27" s="407"/>
      <c r="AK27" s="408"/>
      <c r="AL27" s="406"/>
      <c r="AM27" s="406"/>
      <c r="AN27" s="410"/>
      <c r="AO27" s="402"/>
      <c r="AP27" s="403"/>
      <c r="AQ27" s="403"/>
      <c r="AR27" s="403"/>
      <c r="AS27" s="404"/>
      <c r="AT27" s="408"/>
      <c r="AU27" s="411" t="s">
        <v>98</v>
      </c>
      <c r="AV27" s="411" t="s">
        <v>18</v>
      </c>
      <c r="AW27" s="409" t="s">
        <v>21</v>
      </c>
      <c r="AX27" s="412" t="s">
        <v>21</v>
      </c>
      <c r="AY27" s="413" t="s">
        <v>21</v>
      </c>
      <c r="AZ27" s="413" t="s">
        <v>21</v>
      </c>
      <c r="BA27" s="413" t="s">
        <v>21</v>
      </c>
      <c r="BB27" s="414" t="s">
        <v>21</v>
      </c>
    </row>
    <row r="28" spans="2:54" ht="19.5" customHeight="1">
      <c r="B28" s="398">
        <v>4</v>
      </c>
      <c r="C28" s="415" t="s">
        <v>21</v>
      </c>
      <c r="D28" s="416" t="s">
        <v>21</v>
      </c>
      <c r="E28" s="416" t="s">
        <v>101</v>
      </c>
      <c r="F28" s="417" t="s">
        <v>39</v>
      </c>
      <c r="G28" s="415"/>
      <c r="H28" s="416"/>
      <c r="I28" s="416"/>
      <c r="J28" s="418"/>
      <c r="K28" s="419"/>
      <c r="L28" s="420"/>
      <c r="M28" s="420"/>
      <c r="N28" s="420"/>
      <c r="O28" s="421"/>
      <c r="P28" s="422"/>
      <c r="Q28" s="423"/>
      <c r="R28" s="423"/>
      <c r="S28" s="424"/>
      <c r="T28" s="422"/>
      <c r="U28" s="423"/>
      <c r="V28" s="425" t="s">
        <v>18</v>
      </c>
      <c r="W28" s="409" t="s">
        <v>97</v>
      </c>
      <c r="X28" s="415" t="s">
        <v>39</v>
      </c>
      <c r="Y28" s="416" t="s">
        <v>270</v>
      </c>
      <c r="Z28" s="416"/>
      <c r="AA28" s="416"/>
      <c r="AB28" s="418"/>
      <c r="AC28" s="425"/>
      <c r="AD28" s="411"/>
      <c r="AE28" s="411"/>
      <c r="AF28" s="426"/>
      <c r="AG28" s="427"/>
      <c r="AH28" s="411"/>
      <c r="AI28" s="411"/>
      <c r="AJ28" s="426"/>
      <c r="AK28" s="408"/>
      <c r="AL28" s="406"/>
      <c r="AM28" s="406"/>
      <c r="AN28" s="410"/>
      <c r="AO28" s="408"/>
      <c r="AP28" s="406"/>
      <c r="AQ28" s="406"/>
      <c r="AR28" s="406"/>
      <c r="AS28" s="407"/>
      <c r="AT28" s="427"/>
      <c r="AU28" s="411" t="s">
        <v>98</v>
      </c>
      <c r="AV28" s="411" t="s">
        <v>18</v>
      </c>
      <c r="AW28" s="409" t="s">
        <v>21</v>
      </c>
      <c r="AX28" s="415" t="s">
        <v>21</v>
      </c>
      <c r="AY28" s="425" t="s">
        <v>21</v>
      </c>
      <c r="AZ28" s="411" t="s">
        <v>21</v>
      </c>
      <c r="BA28" s="411" t="s">
        <v>21</v>
      </c>
      <c r="BB28" s="426" t="s">
        <v>21</v>
      </c>
    </row>
    <row r="29" spans="2:54" ht="19.5" customHeight="1" thickBot="1">
      <c r="B29" s="428">
        <v>5</v>
      </c>
      <c r="C29" s="429" t="s">
        <v>21</v>
      </c>
      <c r="D29" s="430" t="s">
        <v>21</v>
      </c>
      <c r="E29" s="430" t="s">
        <v>101</v>
      </c>
      <c r="F29" s="431" t="s">
        <v>39</v>
      </c>
      <c r="G29" s="432"/>
      <c r="H29" s="433"/>
      <c r="I29" s="433"/>
      <c r="J29" s="434"/>
      <c r="K29" s="435"/>
      <c r="L29" s="433"/>
      <c r="M29" s="433"/>
      <c r="N29" s="433"/>
      <c r="O29" s="434"/>
      <c r="P29" s="436"/>
      <c r="Q29" s="437"/>
      <c r="R29" s="437"/>
      <c r="S29" s="438"/>
      <c r="T29" s="436"/>
      <c r="U29" s="437"/>
      <c r="V29" s="437" t="s">
        <v>18</v>
      </c>
      <c r="W29" s="431" t="s">
        <v>97</v>
      </c>
      <c r="X29" s="432" t="s">
        <v>39</v>
      </c>
      <c r="Y29" s="433" t="s">
        <v>270</v>
      </c>
      <c r="Z29" s="433"/>
      <c r="AA29" s="439"/>
      <c r="AB29" s="440"/>
      <c r="AC29" s="441"/>
      <c r="AD29" s="439"/>
      <c r="AE29" s="439"/>
      <c r="AF29" s="440"/>
      <c r="AG29" s="442"/>
      <c r="AH29" s="439"/>
      <c r="AI29" s="433" t="s">
        <v>18</v>
      </c>
      <c r="AJ29" s="438" t="s">
        <v>20</v>
      </c>
      <c r="AK29" s="443" t="s">
        <v>20</v>
      </c>
      <c r="AL29" s="444" t="s">
        <v>20</v>
      </c>
      <c r="AM29" s="444" t="s">
        <v>13</v>
      </c>
      <c r="AN29" s="431" t="s">
        <v>13</v>
      </c>
      <c r="AO29" s="436" t="s">
        <v>13</v>
      </c>
      <c r="AP29" s="437" t="s">
        <v>13</v>
      </c>
      <c r="AQ29" s="437" t="s">
        <v>13</v>
      </c>
      <c r="AR29" s="437" t="s">
        <v>13</v>
      </c>
      <c r="AS29" s="438" t="s">
        <v>13</v>
      </c>
      <c r="AT29" s="436" t="s">
        <v>13</v>
      </c>
      <c r="AU29" s="437" t="s">
        <v>13</v>
      </c>
      <c r="AV29" s="437" t="s">
        <v>76</v>
      </c>
      <c r="AW29" s="431" t="s">
        <v>76</v>
      </c>
      <c r="AX29" s="445" t="s">
        <v>269</v>
      </c>
      <c r="AY29" s="446" t="s">
        <v>269</v>
      </c>
      <c r="AZ29" s="447" t="s">
        <v>269</v>
      </c>
      <c r="BA29" s="447" t="s">
        <v>269</v>
      </c>
      <c r="BB29" s="448" t="s">
        <v>269</v>
      </c>
    </row>
    <row r="30" spans="2:54" ht="12.75" customHeight="1"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 t="s">
        <v>271</v>
      </c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</row>
    <row r="31" spans="2:54" s="449" customFormat="1" ht="21" customHeight="1">
      <c r="B31" s="1495" t="s">
        <v>272</v>
      </c>
      <c r="C31" s="1495"/>
      <c r="D31" s="1495"/>
      <c r="E31" s="1495"/>
      <c r="F31" s="1495"/>
      <c r="G31" s="1495"/>
      <c r="H31" s="1495"/>
      <c r="I31" s="1495"/>
      <c r="J31" s="1495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6"/>
      <c r="AK31" s="1496"/>
      <c r="AL31" s="1496"/>
      <c r="AM31" s="1496"/>
      <c r="AN31" s="1496"/>
      <c r="AO31" s="1496"/>
      <c r="AP31" s="1496"/>
      <c r="AQ31" s="1496"/>
      <c r="AR31" s="1496"/>
      <c r="AS31" s="1496"/>
      <c r="AT31" s="1496"/>
      <c r="AU31" s="1496"/>
      <c r="AV31" s="1496"/>
      <c r="AW31" s="450"/>
      <c r="AX31" s="450"/>
      <c r="AY31" s="450"/>
      <c r="AZ31" s="450"/>
      <c r="BA31" s="450"/>
      <c r="BB31" s="380"/>
    </row>
    <row r="32" spans="2:54" s="449" customFormat="1" ht="6.75" customHeight="1">
      <c r="B32" s="451"/>
      <c r="C32" s="451"/>
      <c r="D32" s="451"/>
      <c r="E32" s="451"/>
      <c r="F32" s="451"/>
      <c r="G32" s="451"/>
      <c r="H32" s="451"/>
      <c r="I32" s="451"/>
      <c r="J32" s="451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450"/>
      <c r="AX32" s="450"/>
      <c r="AY32" s="450"/>
      <c r="AZ32" s="450"/>
      <c r="BA32" s="450"/>
      <c r="BB32" s="380"/>
    </row>
    <row r="33" spans="2:54" ht="21.75" customHeight="1">
      <c r="B33" s="79" t="s">
        <v>273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81"/>
      <c r="AZ33" s="81"/>
      <c r="BA33" s="81"/>
      <c r="BB33" s="392"/>
    </row>
    <row r="34" spans="2:54" ht="12.75" customHeight="1" thickBot="1">
      <c r="B34" s="452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392"/>
    </row>
    <row r="35" spans="2:54" ht="22.5" customHeight="1">
      <c r="B35" s="1497" t="s">
        <v>12</v>
      </c>
      <c r="C35" s="1498"/>
      <c r="D35" s="1503" t="s">
        <v>14</v>
      </c>
      <c r="E35" s="1504"/>
      <c r="F35" s="1504"/>
      <c r="G35" s="1505"/>
      <c r="H35" s="1510" t="s">
        <v>274</v>
      </c>
      <c r="I35" s="1511"/>
      <c r="J35" s="1511"/>
      <c r="K35" s="1516" t="s">
        <v>19</v>
      </c>
      <c r="L35" s="1504"/>
      <c r="M35" s="1504"/>
      <c r="N35" s="1505"/>
      <c r="O35" s="1516" t="s">
        <v>128</v>
      </c>
      <c r="P35" s="1504"/>
      <c r="Q35" s="1505"/>
      <c r="R35" s="1516" t="s">
        <v>129</v>
      </c>
      <c r="S35" s="1504"/>
      <c r="T35" s="1505"/>
      <c r="U35" s="1516" t="s">
        <v>130</v>
      </c>
      <c r="V35" s="1504"/>
      <c r="W35" s="1504"/>
      <c r="X35" s="1478" t="s">
        <v>131</v>
      </c>
      <c r="Y35" s="1504"/>
      <c r="Z35" s="1498"/>
      <c r="AA35" s="454"/>
      <c r="AB35" s="1472" t="s">
        <v>132</v>
      </c>
      <c r="AC35" s="1473"/>
      <c r="AD35" s="1473"/>
      <c r="AE35" s="1473"/>
      <c r="AF35" s="1473"/>
      <c r="AG35" s="1473"/>
      <c r="AH35" s="1474"/>
      <c r="AI35" s="1478" t="s">
        <v>70</v>
      </c>
      <c r="AJ35" s="1479"/>
      <c r="AK35" s="1480"/>
      <c r="AL35" s="1519" t="s">
        <v>109</v>
      </c>
      <c r="AM35" s="1503"/>
      <c r="AN35" s="1520"/>
      <c r="AO35" s="454"/>
      <c r="AP35" s="1443" t="s">
        <v>110</v>
      </c>
      <c r="AQ35" s="1444"/>
      <c r="AR35" s="1444"/>
      <c r="AS35" s="1445"/>
      <c r="AT35" s="1452" t="s">
        <v>275</v>
      </c>
      <c r="AU35" s="1453"/>
      <c r="AV35" s="1453"/>
      <c r="AW35" s="1453"/>
      <c r="AX35" s="1454"/>
      <c r="AY35" s="1461" t="s">
        <v>70</v>
      </c>
      <c r="AZ35" s="1462"/>
      <c r="BA35" s="1462"/>
      <c r="BB35" s="1463"/>
    </row>
    <row r="36" spans="2:54" ht="15.75" customHeight="1">
      <c r="B36" s="1499"/>
      <c r="C36" s="1500"/>
      <c r="D36" s="1506"/>
      <c r="E36" s="1506"/>
      <c r="F36" s="1506"/>
      <c r="G36" s="1507"/>
      <c r="H36" s="1512"/>
      <c r="I36" s="1513"/>
      <c r="J36" s="1513"/>
      <c r="K36" s="1517"/>
      <c r="L36" s="1506"/>
      <c r="M36" s="1506"/>
      <c r="N36" s="1507"/>
      <c r="O36" s="1517"/>
      <c r="P36" s="1506"/>
      <c r="Q36" s="1507"/>
      <c r="R36" s="1517"/>
      <c r="S36" s="1506"/>
      <c r="T36" s="1507"/>
      <c r="U36" s="1517"/>
      <c r="V36" s="1506"/>
      <c r="W36" s="1506"/>
      <c r="X36" s="1499"/>
      <c r="Y36" s="1506"/>
      <c r="Z36" s="1500"/>
      <c r="AA36" s="454"/>
      <c r="AB36" s="1475"/>
      <c r="AC36" s="1476"/>
      <c r="AD36" s="1476"/>
      <c r="AE36" s="1476"/>
      <c r="AF36" s="1476"/>
      <c r="AG36" s="1476"/>
      <c r="AH36" s="1477"/>
      <c r="AI36" s="1481"/>
      <c r="AJ36" s="1482"/>
      <c r="AK36" s="1483"/>
      <c r="AL36" s="1521"/>
      <c r="AM36" s="1522"/>
      <c r="AN36" s="1523"/>
      <c r="AO36" s="454"/>
      <c r="AP36" s="1446"/>
      <c r="AQ36" s="1447"/>
      <c r="AR36" s="1447"/>
      <c r="AS36" s="1448"/>
      <c r="AT36" s="1455"/>
      <c r="AU36" s="1456"/>
      <c r="AV36" s="1456"/>
      <c r="AW36" s="1456"/>
      <c r="AX36" s="1457"/>
      <c r="AY36" s="1464"/>
      <c r="AZ36" s="1465"/>
      <c r="BA36" s="1465"/>
      <c r="BB36" s="1466"/>
    </row>
    <row r="37" spans="2:54" ht="23.25" customHeight="1" thickBot="1">
      <c r="B37" s="1501"/>
      <c r="C37" s="1502"/>
      <c r="D37" s="1508"/>
      <c r="E37" s="1508"/>
      <c r="F37" s="1508"/>
      <c r="G37" s="1509"/>
      <c r="H37" s="1514"/>
      <c r="I37" s="1515"/>
      <c r="J37" s="1515"/>
      <c r="K37" s="1518"/>
      <c r="L37" s="1508"/>
      <c r="M37" s="1508"/>
      <c r="N37" s="1509"/>
      <c r="O37" s="1518"/>
      <c r="P37" s="1508"/>
      <c r="Q37" s="1509"/>
      <c r="R37" s="1518"/>
      <c r="S37" s="1508"/>
      <c r="T37" s="1509"/>
      <c r="U37" s="1518"/>
      <c r="V37" s="1508"/>
      <c r="W37" s="1508"/>
      <c r="X37" s="1501"/>
      <c r="Y37" s="1508"/>
      <c r="Z37" s="1502"/>
      <c r="AA37" s="454"/>
      <c r="AB37" s="1475"/>
      <c r="AC37" s="1476"/>
      <c r="AD37" s="1476"/>
      <c r="AE37" s="1476"/>
      <c r="AF37" s="1476"/>
      <c r="AG37" s="1476"/>
      <c r="AH37" s="1477"/>
      <c r="AI37" s="1484"/>
      <c r="AJ37" s="1485"/>
      <c r="AK37" s="1486"/>
      <c r="AL37" s="1524"/>
      <c r="AM37" s="1525"/>
      <c r="AN37" s="1526"/>
      <c r="AO37" s="454"/>
      <c r="AP37" s="1449"/>
      <c r="AQ37" s="1450"/>
      <c r="AR37" s="1450"/>
      <c r="AS37" s="1451"/>
      <c r="AT37" s="1458"/>
      <c r="AU37" s="1459"/>
      <c r="AV37" s="1459"/>
      <c r="AW37" s="1459"/>
      <c r="AX37" s="1460"/>
      <c r="AY37" s="1467"/>
      <c r="AZ37" s="1468"/>
      <c r="BA37" s="1468"/>
      <c r="BB37" s="1469"/>
    </row>
    <row r="38" spans="2:54" ht="21.75" customHeight="1">
      <c r="B38" s="1407">
        <v>3</v>
      </c>
      <c r="C38" s="1416"/>
      <c r="D38" s="1368">
        <v>36</v>
      </c>
      <c r="E38" s="1369"/>
      <c r="F38" s="1369"/>
      <c r="G38" s="1370"/>
      <c r="H38" s="1371">
        <v>6</v>
      </c>
      <c r="I38" s="1372"/>
      <c r="J38" s="1372"/>
      <c r="K38" s="1409"/>
      <c r="L38" s="1417"/>
      <c r="M38" s="1417"/>
      <c r="N38" s="1418"/>
      <c r="O38" s="1409"/>
      <c r="P38" s="1417"/>
      <c r="Q38" s="1418"/>
      <c r="R38" s="1412"/>
      <c r="S38" s="1470"/>
      <c r="T38" s="1471"/>
      <c r="U38" s="1415">
        <v>7</v>
      </c>
      <c r="V38" s="1487"/>
      <c r="W38" s="1487"/>
      <c r="X38" s="1360">
        <f>SUM(D38:W38)</f>
        <v>49</v>
      </c>
      <c r="Y38" s="1487"/>
      <c r="Z38" s="1488"/>
      <c r="AA38" s="455"/>
      <c r="AB38" s="1489" t="s">
        <v>112</v>
      </c>
      <c r="AC38" s="1490"/>
      <c r="AD38" s="1490"/>
      <c r="AE38" s="1490"/>
      <c r="AF38" s="1490"/>
      <c r="AG38" s="1490"/>
      <c r="AH38" s="1491"/>
      <c r="AI38" s="1377">
        <v>15</v>
      </c>
      <c r="AJ38" s="1378"/>
      <c r="AK38" s="1379"/>
      <c r="AL38" s="1419">
        <v>3</v>
      </c>
      <c r="AM38" s="1420"/>
      <c r="AN38" s="1421"/>
      <c r="AO38" s="455"/>
      <c r="AP38" s="1425" t="s">
        <v>23</v>
      </c>
      <c r="AQ38" s="1426"/>
      <c r="AR38" s="1426"/>
      <c r="AS38" s="1427"/>
      <c r="AT38" s="1383" t="s">
        <v>145</v>
      </c>
      <c r="AU38" s="1384"/>
      <c r="AV38" s="1384"/>
      <c r="AW38" s="1384"/>
      <c r="AX38" s="1385"/>
      <c r="AY38" s="1395">
        <v>15</v>
      </c>
      <c r="AZ38" s="1396"/>
      <c r="BA38" s="1396"/>
      <c r="BB38" s="1397"/>
    </row>
    <row r="39" spans="2:54" ht="21.75" customHeight="1">
      <c r="B39" s="1407">
        <v>4</v>
      </c>
      <c r="C39" s="1408"/>
      <c r="D39" s="1368">
        <v>36.5</v>
      </c>
      <c r="E39" s="1369"/>
      <c r="F39" s="1369"/>
      <c r="G39" s="1370"/>
      <c r="H39" s="1371">
        <v>6</v>
      </c>
      <c r="I39" s="1372"/>
      <c r="J39" s="1372"/>
      <c r="K39" s="1409"/>
      <c r="L39" s="1410"/>
      <c r="M39" s="1410"/>
      <c r="N39" s="1411"/>
      <c r="O39" s="1409"/>
      <c r="P39" s="1410"/>
      <c r="Q39" s="1411"/>
      <c r="R39" s="1412"/>
      <c r="S39" s="1413"/>
      <c r="T39" s="1414"/>
      <c r="U39" s="1415">
        <v>9.5</v>
      </c>
      <c r="V39" s="1361"/>
      <c r="W39" s="1362"/>
      <c r="X39" s="1360">
        <f>SUM(D39:W39)</f>
        <v>52</v>
      </c>
      <c r="Y39" s="1361"/>
      <c r="Z39" s="1362"/>
      <c r="AA39" s="455"/>
      <c r="AB39" s="1492"/>
      <c r="AC39" s="1493"/>
      <c r="AD39" s="1493"/>
      <c r="AE39" s="1493"/>
      <c r="AF39" s="1493"/>
      <c r="AG39" s="1493"/>
      <c r="AH39" s="1494"/>
      <c r="AI39" s="1380"/>
      <c r="AJ39" s="1381"/>
      <c r="AK39" s="1382"/>
      <c r="AL39" s="1422"/>
      <c r="AM39" s="1423"/>
      <c r="AN39" s="1424"/>
      <c r="AO39" s="455"/>
      <c r="AP39" s="1428"/>
      <c r="AQ39" s="1429"/>
      <c r="AR39" s="1429"/>
      <c r="AS39" s="1430"/>
      <c r="AT39" s="1386"/>
      <c r="AU39" s="1387"/>
      <c r="AV39" s="1387"/>
      <c r="AW39" s="1387"/>
      <c r="AX39" s="1388"/>
      <c r="AY39" s="1398"/>
      <c r="AZ39" s="1399"/>
      <c r="BA39" s="1399"/>
      <c r="BB39" s="1400"/>
    </row>
    <row r="40" spans="2:54" ht="25.5" customHeight="1" thickBot="1">
      <c r="B40" s="1366">
        <v>5</v>
      </c>
      <c r="C40" s="1367"/>
      <c r="D40" s="1368">
        <v>24</v>
      </c>
      <c r="E40" s="1369"/>
      <c r="F40" s="1369"/>
      <c r="G40" s="1370"/>
      <c r="H40" s="1371">
        <v>5.5</v>
      </c>
      <c r="I40" s="1372"/>
      <c r="J40" s="1372"/>
      <c r="K40" s="1371">
        <v>3</v>
      </c>
      <c r="L40" s="1372"/>
      <c r="M40" s="1372"/>
      <c r="N40" s="1373"/>
      <c r="O40" s="1374">
        <v>9</v>
      </c>
      <c r="P40" s="1375"/>
      <c r="Q40" s="1376"/>
      <c r="R40" s="1371">
        <v>2</v>
      </c>
      <c r="S40" s="1372"/>
      <c r="T40" s="1372"/>
      <c r="U40" s="1437">
        <v>3.5</v>
      </c>
      <c r="V40" s="1438"/>
      <c r="W40" s="1438"/>
      <c r="X40" s="1439">
        <f>SUM(D40:W40)</f>
        <v>47</v>
      </c>
      <c r="Y40" s="1438"/>
      <c r="Z40" s="1440"/>
      <c r="AA40" s="455"/>
      <c r="AB40" s="1434" t="s">
        <v>23</v>
      </c>
      <c r="AC40" s="1441"/>
      <c r="AD40" s="1441"/>
      <c r="AE40" s="1441"/>
      <c r="AF40" s="1441"/>
      <c r="AG40" s="1441"/>
      <c r="AH40" s="1442"/>
      <c r="AI40" s="1404">
        <v>15</v>
      </c>
      <c r="AJ40" s="1405"/>
      <c r="AK40" s="1406"/>
      <c r="AL40" s="1350">
        <v>9</v>
      </c>
      <c r="AM40" s="1351"/>
      <c r="AN40" s="1352"/>
      <c r="AO40" s="455"/>
      <c r="AP40" s="1431"/>
      <c r="AQ40" s="1432"/>
      <c r="AR40" s="1432"/>
      <c r="AS40" s="1433"/>
      <c r="AT40" s="1389"/>
      <c r="AU40" s="1390"/>
      <c r="AV40" s="1390"/>
      <c r="AW40" s="1390"/>
      <c r="AX40" s="1391"/>
      <c r="AY40" s="1401"/>
      <c r="AZ40" s="1402"/>
      <c r="BA40" s="1402"/>
      <c r="BB40" s="1403"/>
    </row>
    <row r="41" spans="2:54" ht="21.75" customHeight="1" thickBot="1">
      <c r="B41" s="1353" t="s">
        <v>25</v>
      </c>
      <c r="C41" s="1354"/>
      <c r="D41" s="1353">
        <f>SUM(D38:G40)</f>
        <v>96.5</v>
      </c>
      <c r="E41" s="1355"/>
      <c r="F41" s="1355"/>
      <c r="G41" s="1356"/>
      <c r="H41" s="1357">
        <f>SUM(H38:J40)</f>
        <v>17.5</v>
      </c>
      <c r="I41" s="1358"/>
      <c r="J41" s="1359"/>
      <c r="K41" s="1357">
        <f>SUM(K38:N40)</f>
        <v>3</v>
      </c>
      <c r="L41" s="1355"/>
      <c r="M41" s="1355"/>
      <c r="N41" s="1356"/>
      <c r="O41" s="1357">
        <f>SUM(O38:Q40)</f>
        <v>9</v>
      </c>
      <c r="P41" s="1355"/>
      <c r="Q41" s="1355"/>
      <c r="R41" s="1357">
        <f>SUM(R38:T40)</f>
        <v>2</v>
      </c>
      <c r="S41" s="1355"/>
      <c r="T41" s="1355"/>
      <c r="U41" s="1357">
        <f>SUM(U38:W40)</f>
        <v>20</v>
      </c>
      <c r="V41" s="1355"/>
      <c r="W41" s="1355"/>
      <c r="X41" s="1353">
        <f>SUM(X38:Z40)</f>
        <v>148</v>
      </c>
      <c r="Y41" s="1355"/>
      <c r="Z41" s="1363"/>
      <c r="AA41" s="455"/>
      <c r="AB41" s="1364"/>
      <c r="AC41" s="1365"/>
      <c r="AD41" s="1365"/>
      <c r="AE41" s="1365"/>
      <c r="AF41" s="1365"/>
      <c r="AG41" s="1365"/>
      <c r="AH41" s="1365"/>
      <c r="AI41" s="1347"/>
      <c r="AJ41" s="1347"/>
      <c r="AK41" s="1347"/>
      <c r="AL41" s="1348"/>
      <c r="AM41" s="1349"/>
      <c r="AN41" s="1349"/>
      <c r="AO41" s="455"/>
      <c r="AP41" s="1434"/>
      <c r="AQ41" s="1435"/>
      <c r="AR41" s="1435"/>
      <c r="AS41" s="1436"/>
      <c r="AT41" s="1392"/>
      <c r="AU41" s="1393"/>
      <c r="AV41" s="1393"/>
      <c r="AW41" s="1393"/>
      <c r="AX41" s="1394"/>
      <c r="AY41" s="1404"/>
      <c r="AZ41" s="1405"/>
      <c r="BA41" s="1405"/>
      <c r="BB41" s="1406"/>
    </row>
  </sheetData>
  <sheetProtection selectLockedCells="1" selectUnlockedCells="1"/>
  <mergeCells count="102">
    <mergeCell ref="B2:P2"/>
    <mergeCell ref="Q2:AO2"/>
    <mergeCell ref="B3:P3"/>
    <mergeCell ref="B4:P4"/>
    <mergeCell ref="Q4:AN4"/>
    <mergeCell ref="AO4:BB5"/>
    <mergeCell ref="B5:P5"/>
    <mergeCell ref="Q13:AH13"/>
    <mergeCell ref="AO13:BB13"/>
    <mergeCell ref="B6:P6"/>
    <mergeCell ref="AO6:BB6"/>
    <mergeCell ref="AO7:BB9"/>
    <mergeCell ref="B8:P8"/>
    <mergeCell ref="B10:P10"/>
    <mergeCell ref="Q10:AN10"/>
    <mergeCell ref="AO10:BB10"/>
    <mergeCell ref="Q11:AB11"/>
    <mergeCell ref="AO11:BB11"/>
    <mergeCell ref="Q12:AN12"/>
    <mergeCell ref="AO12:BB12"/>
    <mergeCell ref="P25:S25"/>
    <mergeCell ref="T25:W25"/>
    <mergeCell ref="Q14:AN15"/>
    <mergeCell ref="AO14:BB14"/>
    <mergeCell ref="AO15:BB15"/>
    <mergeCell ref="Q16:AL16"/>
    <mergeCell ref="AO16:BB16"/>
    <mergeCell ref="AO17:BB17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K25:O25"/>
    <mergeCell ref="X25:AB25"/>
    <mergeCell ref="AC25:AF25"/>
    <mergeCell ref="AG25:AJ25"/>
    <mergeCell ref="AK25:AN25"/>
    <mergeCell ref="AX25:BB25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AL35:AN37"/>
    <mergeCell ref="AP35:AS37"/>
    <mergeCell ref="AT35:AX37"/>
    <mergeCell ref="AY35:BB37"/>
    <mergeCell ref="O38:Q38"/>
    <mergeCell ref="R38:T38"/>
    <mergeCell ref="AB35:AH37"/>
    <mergeCell ref="AI35:AK37"/>
    <mergeCell ref="U38:W38"/>
    <mergeCell ref="X38:Z38"/>
    <mergeCell ref="AB38:AH39"/>
    <mergeCell ref="B38:C38"/>
    <mergeCell ref="D38:G38"/>
    <mergeCell ref="H38:J38"/>
    <mergeCell ref="K38:N38"/>
    <mergeCell ref="AL38:AN39"/>
    <mergeCell ref="AP38:AS41"/>
    <mergeCell ref="U40:W40"/>
    <mergeCell ref="X40:Z40"/>
    <mergeCell ref="AB40:AH40"/>
    <mergeCell ref="AI40:AK40"/>
    <mergeCell ref="AI38:AK39"/>
    <mergeCell ref="AT38:AX41"/>
    <mergeCell ref="AY38:BB41"/>
    <mergeCell ref="B39:C39"/>
    <mergeCell ref="D39:G39"/>
    <mergeCell ref="H39:J39"/>
    <mergeCell ref="K39:N39"/>
    <mergeCell ref="O39:Q39"/>
    <mergeCell ref="R39:T39"/>
    <mergeCell ref="U39:W39"/>
    <mergeCell ref="X39:Z39"/>
    <mergeCell ref="X41:Z41"/>
    <mergeCell ref="AB41:AH41"/>
    <mergeCell ref="B40:C40"/>
    <mergeCell ref="D40:G40"/>
    <mergeCell ref="H40:J40"/>
    <mergeCell ref="K40:N40"/>
    <mergeCell ref="O40:Q40"/>
    <mergeCell ref="R40:T40"/>
    <mergeCell ref="AI41:AK41"/>
    <mergeCell ref="AL41:AN41"/>
    <mergeCell ref="AL40:AN40"/>
    <mergeCell ref="B41:C41"/>
    <mergeCell ref="D41:G41"/>
    <mergeCell ref="H41:J41"/>
    <mergeCell ref="K41:N41"/>
    <mergeCell ref="O41:Q41"/>
    <mergeCell ref="R41:T41"/>
    <mergeCell ref="U41:W4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tabSelected="1" view="pageBreakPreview" zoomScale="80" zoomScaleSheetLayoutView="80" zoomScalePageLayoutView="0" workbookViewId="0" topLeftCell="A4">
      <selection activeCell="P14" sqref="P14:AN14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17" width="3.25390625" style="1" customWidth="1"/>
    <col min="18" max="18" width="4.75390625" style="1" customWidth="1"/>
    <col min="19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33.75" customHeight="1">
      <c r="A1" s="1569" t="s">
        <v>16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72" t="s">
        <v>100</v>
      </c>
      <c r="Q1" s="1572"/>
      <c r="R1" s="1572"/>
      <c r="S1" s="1572"/>
      <c r="T1" s="1572"/>
      <c r="U1" s="1572"/>
      <c r="V1" s="1572"/>
      <c r="W1" s="1572"/>
      <c r="X1" s="1572"/>
      <c r="Y1" s="1572"/>
      <c r="Z1" s="1572"/>
      <c r="AA1" s="1572"/>
      <c r="AB1" s="1572"/>
      <c r="AC1" s="1572"/>
      <c r="AD1" s="1572"/>
      <c r="AE1" s="1572"/>
      <c r="AF1" s="1572"/>
      <c r="AG1" s="1572"/>
      <c r="AH1" s="1572"/>
      <c r="AI1" s="1572"/>
      <c r="AJ1" s="1572"/>
      <c r="AK1" s="1572"/>
      <c r="AL1" s="1572"/>
      <c r="AM1" s="1572"/>
      <c r="AN1" s="1572"/>
      <c r="AO1" s="1570" t="s">
        <v>489</v>
      </c>
      <c r="AP1" s="1570"/>
      <c r="AQ1" s="1570"/>
      <c r="AR1" s="1570"/>
      <c r="AS1" s="1570"/>
      <c r="AT1" s="1570"/>
      <c r="AU1" s="1570"/>
      <c r="AV1" s="1570"/>
      <c r="AW1" s="1570"/>
      <c r="AX1" s="1570"/>
      <c r="AY1" s="1570"/>
      <c r="AZ1" s="1570"/>
      <c r="BA1" s="1570"/>
      <c r="BB1" s="1570"/>
      <c r="BC1" s="1570"/>
      <c r="BD1" s="1570"/>
      <c r="BE1" s="1570"/>
    </row>
    <row r="2" spans="1:57" ht="18.75" customHeight="1">
      <c r="A2" s="1568" t="s">
        <v>37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1568"/>
      <c r="P2" s="1573" t="s">
        <v>17</v>
      </c>
      <c r="Q2" s="1573"/>
      <c r="R2" s="1573"/>
      <c r="S2" s="1573"/>
      <c r="T2" s="1573"/>
      <c r="U2" s="1573"/>
      <c r="V2" s="1573"/>
      <c r="W2" s="1573"/>
      <c r="X2" s="1573"/>
      <c r="Y2" s="1573"/>
      <c r="Z2" s="1573"/>
      <c r="AA2" s="1573"/>
      <c r="AB2" s="1573"/>
      <c r="AC2" s="1573"/>
      <c r="AD2" s="1573"/>
      <c r="AE2" s="1573"/>
      <c r="AF2" s="1573"/>
      <c r="AG2" s="1573"/>
      <c r="AH2" s="1573"/>
      <c r="AI2" s="1573"/>
      <c r="AJ2" s="1573"/>
      <c r="AK2" s="1573"/>
      <c r="AL2" s="1573"/>
      <c r="AM2" s="1573"/>
      <c r="AN2" s="1573"/>
      <c r="AO2" s="1571" t="s">
        <v>146</v>
      </c>
      <c r="AP2" s="1571"/>
      <c r="AQ2" s="1571"/>
      <c r="AR2" s="1571"/>
      <c r="AS2" s="1571"/>
      <c r="AT2" s="1571"/>
      <c r="AU2" s="1571"/>
      <c r="AV2" s="1571"/>
      <c r="AW2" s="1571"/>
      <c r="AX2" s="1571"/>
      <c r="AY2" s="1571"/>
      <c r="AZ2" s="1571"/>
      <c r="BA2" s="1571"/>
      <c r="BB2" s="1571"/>
      <c r="BC2" s="1571"/>
      <c r="BD2" s="1571"/>
      <c r="BE2" s="1571"/>
    </row>
    <row r="3" spans="1:57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1571" t="s">
        <v>103</v>
      </c>
      <c r="AP3" s="1604"/>
      <c r="AQ3" s="1604"/>
      <c r="AR3" s="1604"/>
      <c r="AS3" s="1604"/>
      <c r="AT3" s="1604"/>
      <c r="AU3" s="1604"/>
      <c r="AV3" s="1604"/>
      <c r="AW3" s="1604"/>
      <c r="AX3" s="1604"/>
      <c r="AY3" s="1604"/>
      <c r="AZ3" s="1604"/>
      <c r="BA3" s="1604"/>
      <c r="BB3" s="1604"/>
      <c r="BC3" s="1604"/>
      <c r="BD3" s="1604"/>
      <c r="BE3" s="1604"/>
    </row>
    <row r="4" spans="1:57" ht="17.25" customHeight="1">
      <c r="A4" s="1574"/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95" t="s">
        <v>102</v>
      </c>
      <c r="Q4" s="1595"/>
      <c r="R4" s="1595"/>
      <c r="S4" s="1595"/>
      <c r="T4" s="1595"/>
      <c r="U4" s="1595"/>
      <c r="V4" s="1595"/>
      <c r="W4" s="1595"/>
      <c r="X4" s="1595"/>
      <c r="Y4" s="1595"/>
      <c r="Z4" s="1595"/>
      <c r="AA4" s="1595"/>
      <c r="AB4" s="1595"/>
      <c r="AC4" s="1595"/>
      <c r="AD4" s="1595"/>
      <c r="AE4" s="1595"/>
      <c r="AF4" s="1595"/>
      <c r="AG4" s="1595"/>
      <c r="AH4" s="1595"/>
      <c r="AI4" s="1595"/>
      <c r="AJ4" s="1595"/>
      <c r="AK4" s="1595"/>
      <c r="AL4" s="1595"/>
      <c r="AM4" s="1595"/>
      <c r="AN4" s="1595"/>
      <c r="AO4" s="1563" t="s">
        <v>87</v>
      </c>
      <c r="AP4" s="1563"/>
      <c r="AQ4" s="1563"/>
      <c r="AR4" s="1563"/>
      <c r="AS4" s="1563"/>
      <c r="AT4" s="1563"/>
      <c r="AU4" s="1563"/>
      <c r="AV4" s="1563"/>
      <c r="AW4" s="1563"/>
      <c r="AX4" s="1563"/>
      <c r="AY4" s="1563"/>
      <c r="AZ4" s="1563"/>
      <c r="BA4" s="1563"/>
      <c r="BB4" s="1563"/>
      <c r="BC4" s="1563"/>
      <c r="BD4" s="1563"/>
      <c r="BE4" s="1563"/>
    </row>
    <row r="5" spans="1:57" s="6" customFormat="1" ht="34.5" customHeight="1">
      <c r="A5" s="1562" t="s">
        <v>149</v>
      </c>
      <c r="B5" s="1562"/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8" t="s">
        <v>75</v>
      </c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  <c r="AC5" s="1568"/>
      <c r="AD5" s="1568"/>
      <c r="AE5" s="1568"/>
      <c r="AF5" s="1568"/>
      <c r="AG5" s="1568"/>
      <c r="AH5" s="1568"/>
      <c r="AI5" s="1568"/>
      <c r="AJ5" s="1568"/>
      <c r="AK5" s="1568"/>
      <c r="AL5" s="1568"/>
      <c r="AM5" s="1568"/>
      <c r="AN5" s="1568"/>
      <c r="AO5" s="1563" t="s">
        <v>88</v>
      </c>
      <c r="AP5" s="1563"/>
      <c r="AQ5" s="1563"/>
      <c r="AR5" s="1563"/>
      <c r="AS5" s="1563"/>
      <c r="AT5" s="1563"/>
      <c r="AU5" s="1563"/>
      <c r="AV5" s="1563"/>
      <c r="AW5" s="1563"/>
      <c r="AX5" s="1563"/>
      <c r="AY5" s="1563"/>
      <c r="AZ5" s="1563"/>
      <c r="BA5" s="1563"/>
      <c r="BB5" s="1563"/>
      <c r="BC5" s="1563"/>
      <c r="BD5" s="1563"/>
      <c r="BE5" s="1563"/>
    </row>
    <row r="6" spans="1:57" s="6" customFormat="1" ht="17.25" customHeight="1">
      <c r="A6" s="1562" t="s">
        <v>281</v>
      </c>
      <c r="B6" s="1562"/>
      <c r="C6" s="1562"/>
      <c r="D6" s="1562"/>
      <c r="E6" s="1562"/>
      <c r="F6" s="1562"/>
      <c r="G6" s="1562"/>
      <c r="H6" s="1562"/>
      <c r="I6" s="1562"/>
      <c r="J6" s="1562"/>
      <c r="K6" s="1562"/>
      <c r="L6" s="1562"/>
      <c r="M6" s="1562"/>
      <c r="N6" s="1562"/>
      <c r="O6" s="1562"/>
      <c r="P6" s="1596" t="s">
        <v>282</v>
      </c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1567"/>
      <c r="AJ6" s="1567"/>
      <c r="AK6" s="1567"/>
      <c r="AL6" s="1567"/>
      <c r="AM6" s="1567"/>
      <c r="AN6" s="1567"/>
      <c r="AO6" s="1563" t="s">
        <v>290</v>
      </c>
      <c r="AP6" s="1563"/>
      <c r="AQ6" s="1563"/>
      <c r="AR6" s="1563"/>
      <c r="AS6" s="1563"/>
      <c r="AT6" s="1563"/>
      <c r="AU6" s="1563"/>
      <c r="AV6" s="1563"/>
      <c r="AW6" s="1563"/>
      <c r="AX6" s="1563"/>
      <c r="AY6" s="1563"/>
      <c r="AZ6" s="1563"/>
      <c r="BA6" s="1563"/>
      <c r="BB6" s="1563"/>
      <c r="BC6" s="1563"/>
      <c r="BD6" s="1563"/>
      <c r="BE6" s="1563"/>
    </row>
    <row r="7" spans="1:57" s="6" customFormat="1" ht="15.75" customHeight="1">
      <c r="A7" s="1562"/>
      <c r="B7" s="1562"/>
      <c r="C7" s="1562"/>
      <c r="D7" s="1562"/>
      <c r="E7" s="1562"/>
      <c r="F7" s="1562"/>
      <c r="G7" s="1562"/>
      <c r="H7" s="1562"/>
      <c r="I7" s="1562"/>
      <c r="J7" s="1562"/>
      <c r="K7" s="1562"/>
      <c r="L7" s="1562"/>
      <c r="M7" s="1562"/>
      <c r="N7" s="1562"/>
      <c r="O7" s="1562"/>
      <c r="P7" s="1565" t="s">
        <v>283</v>
      </c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1565"/>
      <c r="AN7" s="1565"/>
      <c r="AO7" s="1564" t="s">
        <v>291</v>
      </c>
      <c r="AP7" s="1564"/>
      <c r="AQ7" s="1564"/>
      <c r="AR7" s="1564"/>
      <c r="AS7" s="1564"/>
      <c r="AT7" s="1564"/>
      <c r="AU7" s="1564"/>
      <c r="AV7" s="1564"/>
      <c r="AW7" s="1564"/>
      <c r="AX7" s="1564"/>
      <c r="AY7" s="1564"/>
      <c r="AZ7" s="1564"/>
      <c r="BA7" s="1564"/>
      <c r="BB7" s="1564"/>
      <c r="BC7" s="1564"/>
      <c r="BD7" s="1564"/>
      <c r="BE7" s="1564"/>
    </row>
    <row r="8" spans="16:57" s="6" customFormat="1" ht="30.75" customHeight="1">
      <c r="P8" s="1566" t="s">
        <v>284</v>
      </c>
      <c r="Q8" s="1567"/>
      <c r="R8" s="1567"/>
      <c r="S8" s="1567"/>
      <c r="T8" s="1567"/>
      <c r="U8" s="1567"/>
      <c r="V8" s="1567"/>
      <c r="W8" s="1567"/>
      <c r="X8" s="1567"/>
      <c r="Y8" s="1567"/>
      <c r="Z8" s="1567"/>
      <c r="AA8" s="1567"/>
      <c r="AB8" s="1567"/>
      <c r="AC8" s="1567"/>
      <c r="AD8" s="1567"/>
      <c r="AE8" s="1567"/>
      <c r="AF8" s="1567"/>
      <c r="AG8" s="1567"/>
      <c r="AH8" s="1567"/>
      <c r="AI8" s="1567"/>
      <c r="AJ8" s="1567"/>
      <c r="AK8" s="1567"/>
      <c r="AL8" s="1567"/>
      <c r="AM8" s="1567"/>
      <c r="AN8" s="1567"/>
      <c r="AO8" s="1564" t="s">
        <v>89</v>
      </c>
      <c r="AP8" s="1564"/>
      <c r="AQ8" s="1564"/>
      <c r="AR8" s="1564"/>
      <c r="AS8" s="1564"/>
      <c r="AT8" s="1564"/>
      <c r="AU8" s="1564"/>
      <c r="AV8" s="1564"/>
      <c r="AW8" s="1564"/>
      <c r="AX8" s="1564"/>
      <c r="AY8" s="1564"/>
      <c r="AZ8" s="1564"/>
      <c r="BA8" s="1564"/>
      <c r="BB8" s="1564"/>
      <c r="BC8" s="1564"/>
      <c r="BD8" s="1564"/>
      <c r="BE8" s="1564"/>
    </row>
    <row r="9" spans="16:57" s="6" customFormat="1" ht="30.75" customHeight="1">
      <c r="P9" s="1605" t="s">
        <v>285</v>
      </c>
      <c r="Q9" s="1606"/>
      <c r="R9" s="1606"/>
      <c r="S9" s="1606"/>
      <c r="T9" s="1606"/>
      <c r="U9" s="1606"/>
      <c r="V9" s="1606"/>
      <c r="W9" s="1606"/>
      <c r="X9" s="1606"/>
      <c r="Y9" s="1606"/>
      <c r="Z9" s="1606"/>
      <c r="AA9" s="1606"/>
      <c r="AB9" s="1606"/>
      <c r="AC9" s="1606"/>
      <c r="AD9" s="1606"/>
      <c r="AE9" s="1606"/>
      <c r="AF9" s="1606"/>
      <c r="AG9" s="1606"/>
      <c r="AH9" s="1606"/>
      <c r="AI9" s="1606"/>
      <c r="AJ9" s="1606"/>
      <c r="AK9" s="1606"/>
      <c r="AL9" s="1606"/>
      <c r="AM9" s="1606"/>
      <c r="AN9" s="1606"/>
      <c r="AO9" s="1563" t="s">
        <v>90</v>
      </c>
      <c r="AP9" s="1563"/>
      <c r="AQ9" s="1563"/>
      <c r="AR9" s="1563"/>
      <c r="AS9" s="1563"/>
      <c r="AT9" s="1563"/>
      <c r="AU9" s="1563"/>
      <c r="AV9" s="1563"/>
      <c r="AW9" s="1563"/>
      <c r="AX9" s="1563"/>
      <c r="AY9" s="1563"/>
      <c r="AZ9" s="1563"/>
      <c r="BA9" s="1563"/>
      <c r="BB9" s="1563"/>
      <c r="BC9" s="1563"/>
      <c r="BD9" s="1563"/>
      <c r="BE9" s="1563"/>
    </row>
    <row r="10" spans="16:57" s="6" customFormat="1" ht="32.25" customHeight="1">
      <c r="P10" s="1605" t="s">
        <v>286</v>
      </c>
      <c r="Q10" s="1606"/>
      <c r="R10" s="1606"/>
      <c r="S10" s="1606"/>
      <c r="T10" s="1606"/>
      <c r="U10" s="1606"/>
      <c r="V10" s="1606"/>
      <c r="W10" s="1606"/>
      <c r="X10" s="1606"/>
      <c r="Y10" s="1606"/>
      <c r="Z10" s="1606"/>
      <c r="AA10" s="1606"/>
      <c r="AB10" s="1606"/>
      <c r="AC10" s="1606"/>
      <c r="AD10" s="1606"/>
      <c r="AE10" s="1606"/>
      <c r="AF10" s="1606"/>
      <c r="AG10" s="1606"/>
      <c r="AH10" s="1606"/>
      <c r="AI10" s="1606"/>
      <c r="AJ10" s="1606"/>
      <c r="AK10" s="1606"/>
      <c r="AL10" s="1606"/>
      <c r="AM10" s="1606"/>
      <c r="AN10" s="1606"/>
      <c r="AO10" s="1563" t="s">
        <v>91</v>
      </c>
      <c r="AP10" s="1563"/>
      <c r="AQ10" s="1563"/>
      <c r="AR10" s="1563"/>
      <c r="AS10" s="1563"/>
      <c r="AT10" s="1563"/>
      <c r="AU10" s="1563"/>
      <c r="AV10" s="1563"/>
      <c r="AW10" s="1563"/>
      <c r="AX10" s="1563"/>
      <c r="AY10" s="1563"/>
      <c r="AZ10" s="1563"/>
      <c r="BA10" s="1563"/>
      <c r="BB10" s="1563"/>
      <c r="BC10" s="1563"/>
      <c r="BD10" s="1563"/>
      <c r="BE10" s="1563"/>
    </row>
    <row r="11" spans="16:57" s="6" customFormat="1" ht="27.75" customHeight="1">
      <c r="P11" s="1566" t="s">
        <v>287</v>
      </c>
      <c r="Q11" s="1607"/>
      <c r="R11" s="1607"/>
      <c r="S11" s="1607"/>
      <c r="T11" s="1607"/>
      <c r="U11" s="1607"/>
      <c r="V11" s="1607"/>
      <c r="W11" s="1607"/>
      <c r="X11" s="1607"/>
      <c r="Y11" s="1607"/>
      <c r="Z11" s="1607"/>
      <c r="AA11" s="1607"/>
      <c r="AB11" s="1607"/>
      <c r="AC11" s="1607"/>
      <c r="AD11" s="1607"/>
      <c r="AE11" s="1607"/>
      <c r="AF11" s="1607"/>
      <c r="AG11" s="1607"/>
      <c r="AH11" s="1607"/>
      <c r="AI11" s="1607"/>
      <c r="AJ11" s="1607"/>
      <c r="AK11" s="1607"/>
      <c r="AL11" s="1607"/>
      <c r="AM11" s="1607"/>
      <c r="AN11" s="1607"/>
      <c r="AO11" s="1563" t="s">
        <v>292</v>
      </c>
      <c r="AP11" s="1563"/>
      <c r="AQ11" s="1563"/>
      <c r="AR11" s="1563"/>
      <c r="AS11" s="1563"/>
      <c r="AT11" s="1563"/>
      <c r="AU11" s="1563"/>
      <c r="AV11" s="1563"/>
      <c r="AW11" s="1563"/>
      <c r="AX11" s="1563"/>
      <c r="AY11" s="1563"/>
      <c r="AZ11" s="1563"/>
      <c r="BA11" s="1563"/>
      <c r="BB11" s="1563"/>
      <c r="BC11" s="1563"/>
      <c r="BD11" s="1563"/>
      <c r="BE11" s="1563"/>
    </row>
    <row r="12" spans="16:57" s="6" customFormat="1" ht="16.5" customHeight="1">
      <c r="P12" s="1605" t="s">
        <v>288</v>
      </c>
      <c r="Q12" s="1606"/>
      <c r="R12" s="1606"/>
      <c r="S12" s="1606"/>
      <c r="T12" s="1606"/>
      <c r="U12" s="1606"/>
      <c r="V12" s="1606"/>
      <c r="W12" s="1606"/>
      <c r="X12" s="1606"/>
      <c r="Y12" s="1606"/>
      <c r="Z12" s="1606"/>
      <c r="AA12" s="1606"/>
      <c r="AB12" s="1606"/>
      <c r="AC12" s="1606"/>
      <c r="AD12" s="1606"/>
      <c r="AE12" s="1606"/>
      <c r="AF12" s="1606"/>
      <c r="AG12" s="1606"/>
      <c r="AH12" s="1606"/>
      <c r="AI12" s="1606"/>
      <c r="AJ12" s="1606"/>
      <c r="AK12" s="1606"/>
      <c r="AL12" s="1606"/>
      <c r="AM12" s="1606"/>
      <c r="AN12" s="1606"/>
      <c r="AO12" s="1563" t="s">
        <v>92</v>
      </c>
      <c r="AP12" s="1563"/>
      <c r="AQ12" s="1563"/>
      <c r="AR12" s="1563"/>
      <c r="AS12" s="1563"/>
      <c r="AT12" s="1563"/>
      <c r="AU12" s="1563"/>
      <c r="AV12" s="1563"/>
      <c r="AW12" s="1563"/>
      <c r="AX12" s="1563"/>
      <c r="AY12" s="1563"/>
      <c r="AZ12" s="1563"/>
      <c r="BA12" s="1563"/>
      <c r="BB12" s="1563"/>
      <c r="BC12" s="1563"/>
      <c r="BD12" s="1563"/>
      <c r="BE12" s="1563"/>
    </row>
    <row r="13" spans="16:57" s="6" customFormat="1" ht="32.25" customHeight="1">
      <c r="P13" s="1605" t="s">
        <v>289</v>
      </c>
      <c r="Q13" s="1606"/>
      <c r="R13" s="1606"/>
      <c r="S13" s="1606"/>
      <c r="T13" s="1606"/>
      <c r="U13" s="1606"/>
      <c r="V13" s="1606"/>
      <c r="W13" s="1606"/>
      <c r="X13" s="1606"/>
      <c r="Y13" s="1606"/>
      <c r="Z13" s="1606"/>
      <c r="AA13" s="1606"/>
      <c r="AB13" s="1606"/>
      <c r="AC13" s="1606"/>
      <c r="AD13" s="1606"/>
      <c r="AE13" s="1606"/>
      <c r="AF13" s="1606"/>
      <c r="AG13" s="1606"/>
      <c r="AH13" s="1606"/>
      <c r="AI13" s="1606"/>
      <c r="AJ13" s="1606"/>
      <c r="AK13" s="1606"/>
      <c r="AL13" s="1606"/>
      <c r="AM13" s="1606"/>
      <c r="AN13" s="1606"/>
      <c r="AO13" s="1563" t="s">
        <v>93</v>
      </c>
      <c r="AP13" s="1563"/>
      <c r="AQ13" s="1563"/>
      <c r="AR13" s="1563"/>
      <c r="AS13" s="1563"/>
      <c r="AT13" s="1563"/>
      <c r="AU13" s="1563"/>
      <c r="AV13" s="1563"/>
      <c r="AW13" s="1563"/>
      <c r="AX13" s="1563"/>
      <c r="AY13" s="1563"/>
      <c r="AZ13" s="1563"/>
      <c r="BA13" s="1563"/>
      <c r="BB13" s="1563"/>
      <c r="BC13" s="1563"/>
      <c r="BD13" s="1563"/>
      <c r="BE13" s="1563"/>
    </row>
    <row r="14" spans="16:57" s="6" customFormat="1" ht="20.25" customHeight="1">
      <c r="P14" s="1603" t="s">
        <v>533</v>
      </c>
      <c r="Q14" s="1603"/>
      <c r="R14" s="1603"/>
      <c r="S14" s="1603"/>
      <c r="T14" s="1603"/>
      <c r="U14" s="1603"/>
      <c r="V14" s="1603"/>
      <c r="W14" s="1603"/>
      <c r="X14" s="1603"/>
      <c r="Y14" s="1603"/>
      <c r="Z14" s="1603"/>
      <c r="AA14" s="1603"/>
      <c r="AB14" s="1603"/>
      <c r="AC14" s="1603"/>
      <c r="AD14" s="1603"/>
      <c r="AE14" s="1603"/>
      <c r="AF14" s="1603"/>
      <c r="AG14" s="1603"/>
      <c r="AH14" s="1603"/>
      <c r="AI14" s="1603"/>
      <c r="AJ14" s="1603"/>
      <c r="AK14" s="1603"/>
      <c r="AL14" s="1603"/>
      <c r="AM14" s="1603"/>
      <c r="AN14" s="1603"/>
      <c r="AO14" s="1563" t="s">
        <v>94</v>
      </c>
      <c r="AP14" s="1597"/>
      <c r="AQ14" s="1597"/>
      <c r="AR14" s="1597"/>
      <c r="AS14" s="1597"/>
      <c r="AT14" s="1597"/>
      <c r="AU14" s="1597"/>
      <c r="AV14" s="1597"/>
      <c r="AW14" s="1597"/>
      <c r="AX14" s="1597"/>
      <c r="AY14" s="1597"/>
      <c r="AZ14" s="1597"/>
      <c r="BA14" s="1597"/>
      <c r="BB14" s="1597"/>
      <c r="BC14" s="1597"/>
      <c r="BD14" s="1597"/>
      <c r="BE14" s="1597"/>
    </row>
    <row r="15" spans="16:57" s="6" customFormat="1" ht="32.25" customHeight="1">
      <c r="P15" s="462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1563" t="s">
        <v>95</v>
      </c>
      <c r="AP15" s="1597"/>
      <c r="AQ15" s="1597"/>
      <c r="AR15" s="1597"/>
      <c r="AS15" s="1597"/>
      <c r="AT15" s="1597"/>
      <c r="AU15" s="1597"/>
      <c r="AV15" s="1597"/>
      <c r="AW15" s="1597"/>
      <c r="AX15" s="1597"/>
      <c r="AY15" s="1597"/>
      <c r="AZ15" s="1597"/>
      <c r="BA15" s="1597"/>
      <c r="BB15" s="1597"/>
      <c r="BC15" s="1597"/>
      <c r="BD15" s="1597"/>
      <c r="BE15" s="1597"/>
    </row>
    <row r="16" spans="16:57" s="6" customFormat="1" ht="32.25" customHeight="1">
      <c r="P16" s="462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1563" t="s">
        <v>293</v>
      </c>
      <c r="AP16" s="1597"/>
      <c r="AQ16" s="1597"/>
      <c r="AR16" s="1597"/>
      <c r="AS16" s="1597"/>
      <c r="AT16" s="1597"/>
      <c r="AU16" s="1597"/>
      <c r="AV16" s="1597"/>
      <c r="AW16" s="1597"/>
      <c r="AX16" s="1597"/>
      <c r="AY16" s="1597"/>
      <c r="AZ16" s="1597"/>
      <c r="BA16" s="1597"/>
      <c r="BB16" s="1597"/>
      <c r="BC16" s="1597"/>
      <c r="BD16" s="1597"/>
      <c r="BE16" s="1597"/>
    </row>
    <row r="17" spans="16:57" s="6" customFormat="1" ht="32.25" customHeight="1">
      <c r="P17" s="462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1563" t="s">
        <v>294</v>
      </c>
      <c r="AP17" s="1597"/>
      <c r="AQ17" s="1597"/>
      <c r="AR17" s="1597"/>
      <c r="AS17" s="1597"/>
      <c r="AT17" s="1597"/>
      <c r="AU17" s="1597"/>
      <c r="AV17" s="1597"/>
      <c r="AW17" s="1597"/>
      <c r="AX17" s="1597"/>
      <c r="AY17" s="1597"/>
      <c r="AZ17" s="1597"/>
      <c r="BA17" s="1597"/>
      <c r="BB17" s="1597"/>
      <c r="BC17" s="1597"/>
      <c r="BD17" s="1597"/>
      <c r="BE17" s="1597"/>
    </row>
    <row r="18" spans="1:57" s="6" customFormat="1" ht="18.75">
      <c r="A18" s="1692" t="s">
        <v>104</v>
      </c>
      <c r="B18" s="1692"/>
      <c r="C18" s="1692"/>
      <c r="D18" s="1692"/>
      <c r="E18" s="1692"/>
      <c r="F18" s="1692"/>
      <c r="G18" s="1692"/>
      <c r="H18" s="1692"/>
      <c r="I18" s="1692"/>
      <c r="J18" s="1692"/>
      <c r="K18" s="1692"/>
      <c r="L18" s="1692"/>
      <c r="M18" s="1692"/>
      <c r="N18" s="1692"/>
      <c r="O18" s="1692"/>
      <c r="P18" s="1692"/>
      <c r="Q18" s="1692"/>
      <c r="R18" s="1692"/>
      <c r="S18" s="1692"/>
      <c r="T18" s="1692"/>
      <c r="U18" s="1692"/>
      <c r="V18" s="1692"/>
      <c r="W18" s="1692"/>
      <c r="X18" s="1692"/>
      <c r="Y18" s="1692"/>
      <c r="Z18" s="1692"/>
      <c r="AA18" s="1692"/>
      <c r="AB18" s="1692"/>
      <c r="AC18" s="1692"/>
      <c r="AD18" s="1692"/>
      <c r="AE18" s="1692"/>
      <c r="AF18" s="1692"/>
      <c r="AG18" s="1692"/>
      <c r="AH18" s="1692"/>
      <c r="AI18" s="1692"/>
      <c r="AJ18" s="1692"/>
      <c r="AK18" s="1692"/>
      <c r="AL18" s="1692"/>
      <c r="AM18" s="1692"/>
      <c r="AN18" s="1692"/>
      <c r="AO18" s="1692"/>
      <c r="AP18" s="1692"/>
      <c r="AQ18" s="1692"/>
      <c r="AR18" s="1692"/>
      <c r="AS18" s="1692"/>
      <c r="AT18" s="1692"/>
      <c r="AU18" s="1692"/>
      <c r="AV18" s="1692"/>
      <c r="AW18" s="1692"/>
      <c r="AX18" s="1692"/>
      <c r="AY18" s="1692"/>
      <c r="AZ18" s="1692"/>
      <c r="BA18" s="1692"/>
      <c r="BB18" s="1692"/>
      <c r="BC18" s="1692"/>
      <c r="BD18" s="1692"/>
      <c r="BE18" s="1692"/>
    </row>
    <row r="19" ht="9.75" customHeight="1"/>
    <row r="20" spans="1:57" ht="18" customHeight="1">
      <c r="A20" s="1628" t="s">
        <v>12</v>
      </c>
      <c r="B20" s="1629" t="s">
        <v>0</v>
      </c>
      <c r="C20" s="1629"/>
      <c r="D20" s="1629"/>
      <c r="E20" s="1629"/>
      <c r="F20" s="1629" t="s">
        <v>1</v>
      </c>
      <c r="G20" s="1629"/>
      <c r="H20" s="1629"/>
      <c r="I20" s="1629"/>
      <c r="J20" s="1598" t="s">
        <v>2</v>
      </c>
      <c r="K20" s="1691"/>
      <c r="L20" s="1691"/>
      <c r="M20" s="1600"/>
      <c r="N20" s="1598" t="s">
        <v>3</v>
      </c>
      <c r="O20" s="1691"/>
      <c r="P20" s="1691"/>
      <c r="Q20" s="1691"/>
      <c r="R20" s="1600"/>
      <c r="S20" s="1598" t="s">
        <v>4</v>
      </c>
      <c r="T20" s="1599"/>
      <c r="U20" s="1599"/>
      <c r="V20" s="1599"/>
      <c r="W20" s="1600"/>
      <c r="X20" s="1629" t="s">
        <v>5</v>
      </c>
      <c r="Y20" s="1629"/>
      <c r="Z20" s="1629"/>
      <c r="AA20" s="1629"/>
      <c r="AB20" s="1598" t="s">
        <v>6</v>
      </c>
      <c r="AC20" s="1691"/>
      <c r="AD20" s="1691"/>
      <c r="AE20" s="1600"/>
      <c r="AF20" s="1598" t="s">
        <v>7</v>
      </c>
      <c r="AG20" s="1691"/>
      <c r="AH20" s="1691"/>
      <c r="AI20" s="1600"/>
      <c r="AJ20" s="1598" t="s">
        <v>8</v>
      </c>
      <c r="AK20" s="1691"/>
      <c r="AL20" s="1691"/>
      <c r="AM20" s="1691"/>
      <c r="AN20" s="1600"/>
      <c r="AO20" s="1629" t="s">
        <v>9</v>
      </c>
      <c r="AP20" s="1629"/>
      <c r="AQ20" s="1629"/>
      <c r="AR20" s="1629"/>
      <c r="AS20" s="1598" t="s">
        <v>10</v>
      </c>
      <c r="AT20" s="1599"/>
      <c r="AU20" s="1599"/>
      <c r="AV20" s="1599"/>
      <c r="AW20" s="1600"/>
      <c r="AX20" s="1598" t="s">
        <v>11</v>
      </c>
      <c r="AY20" s="1691"/>
      <c r="AZ20" s="1691"/>
      <c r="BA20" s="1600"/>
      <c r="BB20" s="1601"/>
      <c r="BC20" s="1602"/>
      <c r="BD20" s="1602"/>
      <c r="BE20" s="1602"/>
    </row>
    <row r="21" spans="1:57" s="5" customFormat="1" ht="20.25" customHeight="1">
      <c r="A21" s="1628"/>
      <c r="B21" s="2">
        <v>1</v>
      </c>
      <c r="C21" s="2">
        <v>2</v>
      </c>
      <c r="D21" s="2">
        <v>3</v>
      </c>
      <c r="E21" s="2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>
        <v>32</v>
      </c>
      <c r="AH21" s="4">
        <v>33</v>
      </c>
      <c r="AI21" s="4">
        <v>34</v>
      </c>
      <c r="AJ21" s="4">
        <v>35</v>
      </c>
      <c r="AK21" s="4">
        <v>36</v>
      </c>
      <c r="AL21" s="4">
        <v>37</v>
      </c>
      <c r="AM21" s="4">
        <v>38</v>
      </c>
      <c r="AN21" s="4">
        <v>39</v>
      </c>
      <c r="AO21" s="4">
        <v>40</v>
      </c>
      <c r="AP21" s="4">
        <v>41</v>
      </c>
      <c r="AQ21" s="4">
        <v>42</v>
      </c>
      <c r="AR21" s="4">
        <v>43</v>
      </c>
      <c r="AS21" s="4">
        <v>44</v>
      </c>
      <c r="AT21" s="4">
        <v>45</v>
      </c>
      <c r="AU21" s="4">
        <v>46</v>
      </c>
      <c r="AV21" s="4">
        <v>47</v>
      </c>
      <c r="AW21" s="4">
        <v>48</v>
      </c>
      <c r="AX21" s="4">
        <v>49</v>
      </c>
      <c r="AY21" s="4">
        <v>50</v>
      </c>
      <c r="AZ21" s="4">
        <v>51</v>
      </c>
      <c r="BA21" s="4">
        <v>52</v>
      </c>
      <c r="BB21" s="50"/>
      <c r="BC21" s="51"/>
      <c r="BD21" s="51"/>
      <c r="BE21" s="51"/>
    </row>
    <row r="22" spans="1:57" ht="17.25" customHeight="1">
      <c r="A22" s="7" t="s">
        <v>136</v>
      </c>
      <c r="B22" s="7" t="s">
        <v>39</v>
      </c>
      <c r="C22" s="60" t="s">
        <v>96</v>
      </c>
      <c r="D22" s="7"/>
      <c r="E22" s="7"/>
      <c r="F22" s="7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 t="s">
        <v>18</v>
      </c>
      <c r="R22" s="822" t="s">
        <v>97</v>
      </c>
      <c r="S22" s="61" t="s">
        <v>39</v>
      </c>
      <c r="T22" s="61" t="s">
        <v>21</v>
      </c>
      <c r="U22" s="61"/>
      <c r="V22" s="61"/>
      <c r="W22" s="61"/>
      <c r="X22" s="61"/>
      <c r="Y22" s="61"/>
      <c r="Z22" s="61"/>
      <c r="AA22" s="61"/>
      <c r="AB22" s="61"/>
      <c r="AC22" s="60"/>
      <c r="AD22" s="60"/>
      <c r="AE22" s="60"/>
      <c r="AF22" s="60"/>
      <c r="AG22" s="60"/>
      <c r="AH22" s="60"/>
      <c r="AI22" s="61"/>
      <c r="AJ22" s="61"/>
      <c r="AK22" s="60"/>
      <c r="AL22" s="60"/>
      <c r="AM22" s="60"/>
      <c r="AN22" s="60"/>
      <c r="AO22" s="60"/>
      <c r="AP22" s="62" t="s">
        <v>98</v>
      </c>
      <c r="AQ22" s="61" t="s">
        <v>18</v>
      </c>
      <c r="AR22" s="61" t="s">
        <v>21</v>
      </c>
      <c r="AS22" s="10" t="s">
        <v>21</v>
      </c>
      <c r="AT22" s="10" t="s">
        <v>21</v>
      </c>
      <c r="AU22" s="10" t="s">
        <v>21</v>
      </c>
      <c r="AV22" s="61" t="s">
        <v>21</v>
      </c>
      <c r="AW22" s="10" t="s">
        <v>21</v>
      </c>
      <c r="AX22" s="10" t="s">
        <v>21</v>
      </c>
      <c r="AY22" s="10" t="s">
        <v>21</v>
      </c>
      <c r="AZ22" s="10" t="s">
        <v>21</v>
      </c>
      <c r="BA22" s="10" t="s">
        <v>21</v>
      </c>
      <c r="BB22" s="52"/>
      <c r="BC22" s="20"/>
      <c r="BD22" s="20"/>
      <c r="BE22" s="20"/>
    </row>
    <row r="23" spans="1:57" ht="19.5" customHeight="1">
      <c r="A23" s="7" t="s">
        <v>137</v>
      </c>
      <c r="B23" s="7" t="s">
        <v>39</v>
      </c>
      <c r="C23" s="60" t="s">
        <v>96</v>
      </c>
      <c r="D23" s="7"/>
      <c r="E23" s="7"/>
      <c r="F23" s="7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 t="s">
        <v>18</v>
      </c>
      <c r="R23" s="822" t="s">
        <v>97</v>
      </c>
      <c r="S23" s="61" t="s">
        <v>39</v>
      </c>
      <c r="T23" s="61" t="s">
        <v>21</v>
      </c>
      <c r="U23" s="61"/>
      <c r="V23" s="61"/>
      <c r="W23" s="61"/>
      <c r="X23" s="61"/>
      <c r="Y23" s="61"/>
      <c r="Z23" s="61"/>
      <c r="AA23" s="61"/>
      <c r="AB23" s="61"/>
      <c r="AC23" s="60"/>
      <c r="AD23" s="60"/>
      <c r="AE23" s="60"/>
      <c r="AF23" s="60"/>
      <c r="AG23" s="60"/>
      <c r="AH23" s="60"/>
      <c r="AI23" s="63"/>
      <c r="AJ23" s="61"/>
      <c r="AK23" s="60"/>
      <c r="AL23" s="60"/>
      <c r="AM23" s="60"/>
      <c r="AN23" s="60"/>
      <c r="AO23" s="60"/>
      <c r="AP23" s="63" t="s">
        <v>98</v>
      </c>
      <c r="AQ23" s="63" t="s">
        <v>18</v>
      </c>
      <c r="AR23" s="63" t="s">
        <v>21</v>
      </c>
      <c r="AS23" s="13" t="s">
        <v>21</v>
      </c>
      <c r="AT23" s="10" t="s">
        <v>21</v>
      </c>
      <c r="AU23" s="10" t="s">
        <v>21</v>
      </c>
      <c r="AV23" s="63" t="s">
        <v>21</v>
      </c>
      <c r="AW23" s="13" t="s">
        <v>21</v>
      </c>
      <c r="AX23" s="10" t="s">
        <v>21</v>
      </c>
      <c r="AY23" s="10" t="s">
        <v>21</v>
      </c>
      <c r="AZ23" s="10" t="s">
        <v>21</v>
      </c>
      <c r="BA23" s="13" t="s">
        <v>21</v>
      </c>
      <c r="BB23" s="52"/>
      <c r="BC23" s="53"/>
      <c r="BD23" s="20"/>
      <c r="BE23" s="20"/>
    </row>
    <row r="24" spans="1:57" ht="19.5" customHeight="1">
      <c r="A24" s="7" t="s">
        <v>138</v>
      </c>
      <c r="B24" s="7" t="s">
        <v>39</v>
      </c>
      <c r="C24" s="60" t="s">
        <v>96</v>
      </c>
      <c r="D24" s="7"/>
      <c r="E24" s="7"/>
      <c r="F24" s="7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 t="s">
        <v>18</v>
      </c>
      <c r="R24" s="822" t="s">
        <v>97</v>
      </c>
      <c r="S24" s="61" t="s">
        <v>39</v>
      </c>
      <c r="T24" s="61" t="s">
        <v>21</v>
      </c>
      <c r="U24" s="60"/>
      <c r="V24" s="61"/>
      <c r="W24" s="61"/>
      <c r="X24" s="61"/>
      <c r="Y24" s="60"/>
      <c r="Z24" s="14"/>
      <c r="AA24" s="16"/>
      <c r="AB24" s="16"/>
      <c r="AC24" s="63"/>
      <c r="AD24" s="63" t="s">
        <v>98</v>
      </c>
      <c r="AE24" s="15" t="s">
        <v>18</v>
      </c>
      <c r="AF24" s="14" t="s">
        <v>13</v>
      </c>
      <c r="AG24" s="14" t="s">
        <v>13</v>
      </c>
      <c r="AH24" s="14" t="s">
        <v>13</v>
      </c>
      <c r="AI24" s="14" t="s">
        <v>13</v>
      </c>
      <c r="AJ24" s="14" t="s">
        <v>13</v>
      </c>
      <c r="AK24" s="14" t="s">
        <v>13</v>
      </c>
      <c r="AL24" s="14" t="s">
        <v>13</v>
      </c>
      <c r="AM24" s="14" t="s">
        <v>13</v>
      </c>
      <c r="AN24" s="14" t="s">
        <v>13</v>
      </c>
      <c r="AO24" s="14" t="s">
        <v>13</v>
      </c>
      <c r="AP24" s="14" t="s">
        <v>13</v>
      </c>
      <c r="AQ24" s="59" t="s">
        <v>76</v>
      </c>
      <c r="AR24" s="59" t="s">
        <v>76</v>
      </c>
      <c r="AS24" s="14" t="s">
        <v>269</v>
      </c>
      <c r="AT24" s="14" t="s">
        <v>269</v>
      </c>
      <c r="AU24" s="14" t="s">
        <v>269</v>
      </c>
      <c r="AV24" s="14" t="s">
        <v>269</v>
      </c>
      <c r="AW24" s="14" t="s">
        <v>269</v>
      </c>
      <c r="AX24" s="14" t="s">
        <v>269</v>
      </c>
      <c r="AY24" s="14" t="s">
        <v>269</v>
      </c>
      <c r="AZ24" s="14" t="s">
        <v>269</v>
      </c>
      <c r="BA24" s="14" t="s">
        <v>269</v>
      </c>
      <c r="BB24" s="54"/>
      <c r="BC24" s="55"/>
      <c r="BD24" s="55"/>
      <c r="BE24" s="56"/>
    </row>
    <row r="25" spans="5:25" s="3" customFormat="1" ht="4.5" customHeight="1"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52" ht="15.75">
      <c r="A26" s="1640" t="s">
        <v>524</v>
      </c>
      <c r="B26" s="1640"/>
      <c r="C26" s="1640"/>
      <c r="D26" s="1640"/>
      <c r="E26" s="1640"/>
      <c r="F26" s="1640"/>
      <c r="G26" s="1640"/>
      <c r="H26" s="1640"/>
      <c r="I26" s="1640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1"/>
      <c r="X26" s="1641"/>
      <c r="Y26" s="1641"/>
      <c r="Z26" s="1641"/>
      <c r="AA26" s="1641"/>
      <c r="AB26" s="1641"/>
      <c r="AC26" s="1641"/>
      <c r="AD26" s="1641"/>
      <c r="AE26" s="1641"/>
      <c r="AF26" s="1641"/>
      <c r="AG26" s="1641"/>
      <c r="AH26" s="1641"/>
      <c r="AI26" s="1641"/>
      <c r="AJ26" s="1641"/>
      <c r="AK26" s="1641"/>
      <c r="AL26" s="1641"/>
      <c r="AM26" s="1641"/>
      <c r="AN26" s="1641"/>
      <c r="AO26" s="1641"/>
      <c r="AP26" s="1641"/>
      <c r="AQ26" s="1641"/>
      <c r="AR26" s="1641"/>
      <c r="AS26" s="1641"/>
      <c r="AT26" s="1641"/>
      <c r="AU26" s="1641"/>
      <c r="AV26" s="1642"/>
      <c r="AW26" s="1642"/>
      <c r="AX26" s="1642"/>
      <c r="AY26" s="1642"/>
      <c r="AZ26" s="1642"/>
    </row>
    <row r="27" spans="1:52" ht="4.5" customHeight="1" hidden="1">
      <c r="A27" s="76"/>
      <c r="B27" s="76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  <c r="AW27" s="78"/>
      <c r="AX27" s="78"/>
      <c r="AY27" s="78"/>
      <c r="AZ27" s="78"/>
    </row>
    <row r="28" spans="1:57" ht="18.75" customHeight="1">
      <c r="A28" s="79" t="s">
        <v>525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1"/>
      <c r="AX28" s="81"/>
      <c r="AY28" s="81"/>
      <c r="AZ28" s="81"/>
      <c r="BA28" s="6"/>
      <c r="BB28" s="75"/>
      <c r="BC28" s="75"/>
      <c r="BD28" s="6"/>
      <c r="BE28" s="6"/>
    </row>
    <row r="29" spans="1:57" ht="18.75" customHeight="1">
      <c r="A29" s="1575" t="s">
        <v>12</v>
      </c>
      <c r="B29" s="1576"/>
      <c r="C29" s="1581" t="s">
        <v>14</v>
      </c>
      <c r="D29" s="1582"/>
      <c r="E29" s="1582"/>
      <c r="F29" s="1576"/>
      <c r="G29" s="1699" t="s">
        <v>135</v>
      </c>
      <c r="H29" s="1700"/>
      <c r="I29" s="1700"/>
      <c r="J29" s="1683"/>
      <c r="K29" s="1683"/>
      <c r="L29" s="1683"/>
      <c r="M29" s="1684"/>
      <c r="N29" s="1585" t="s">
        <v>128</v>
      </c>
      <c r="O29" s="1586"/>
      <c r="P29" s="1587"/>
      <c r="Q29" s="1608" t="s">
        <v>129</v>
      </c>
      <c r="R29" s="1646"/>
      <c r="S29" s="1647"/>
      <c r="T29" s="1608" t="s">
        <v>130</v>
      </c>
      <c r="U29" s="1582"/>
      <c r="V29" s="1576"/>
      <c r="W29" s="1608" t="s">
        <v>131</v>
      </c>
      <c r="X29" s="1582"/>
      <c r="Y29" s="1576"/>
      <c r="Z29" s="82"/>
      <c r="AA29" s="1614" t="s">
        <v>110</v>
      </c>
      <c r="AB29" s="1615"/>
      <c r="AC29" s="1615"/>
      <c r="AD29" s="1615"/>
      <c r="AE29" s="1615"/>
      <c r="AF29" s="1616"/>
      <c r="AG29" s="1617"/>
      <c r="AH29" s="1608" t="s">
        <v>111</v>
      </c>
      <c r="AI29" s="1616"/>
      <c r="AJ29" s="1616"/>
      <c r="AK29" s="1693"/>
      <c r="AL29" s="1693"/>
      <c r="AM29" s="1694"/>
      <c r="AN29" s="1698" t="s">
        <v>70</v>
      </c>
      <c r="AO29" s="1698"/>
      <c r="AP29" s="1698"/>
      <c r="AQ29" s="1698"/>
      <c r="AR29" s="1698"/>
      <c r="AS29" s="1643"/>
      <c r="AT29" s="1644"/>
      <c r="AU29" s="1644"/>
      <c r="AV29" s="1644"/>
      <c r="AW29" s="1644"/>
      <c r="AX29" s="1482"/>
      <c r="AY29" s="1594"/>
      <c r="AZ29" s="1594"/>
      <c r="BA29" s="1594"/>
      <c r="BB29" s="75"/>
      <c r="BC29" s="75"/>
      <c r="BD29" s="6"/>
      <c r="BE29" s="6"/>
    </row>
    <row r="30" spans="1:57" ht="18.75" customHeight="1">
      <c r="A30" s="1577"/>
      <c r="B30" s="1578"/>
      <c r="C30" s="1577"/>
      <c r="D30" s="1583"/>
      <c r="E30" s="1583"/>
      <c r="F30" s="1578"/>
      <c r="G30" s="1701"/>
      <c r="H30" s="1702"/>
      <c r="I30" s="1703"/>
      <c r="J30" s="1704"/>
      <c r="K30" s="1704"/>
      <c r="L30" s="1704"/>
      <c r="M30" s="1705"/>
      <c r="N30" s="1588"/>
      <c r="O30" s="1589"/>
      <c r="P30" s="1590"/>
      <c r="Q30" s="1648"/>
      <c r="R30" s="1649"/>
      <c r="S30" s="1650"/>
      <c r="T30" s="1577"/>
      <c r="U30" s="1583"/>
      <c r="V30" s="1578"/>
      <c r="W30" s="1577"/>
      <c r="X30" s="1583"/>
      <c r="Y30" s="1578"/>
      <c r="Z30" s="82"/>
      <c r="AA30" s="1618"/>
      <c r="AB30" s="1619"/>
      <c r="AC30" s="1619"/>
      <c r="AD30" s="1619"/>
      <c r="AE30" s="1619"/>
      <c r="AF30" s="1620"/>
      <c r="AG30" s="1621"/>
      <c r="AH30" s="1695"/>
      <c r="AI30" s="1620"/>
      <c r="AJ30" s="1620"/>
      <c r="AK30" s="1696"/>
      <c r="AL30" s="1696"/>
      <c r="AM30" s="1697"/>
      <c r="AN30" s="1698"/>
      <c r="AO30" s="1698"/>
      <c r="AP30" s="1698"/>
      <c r="AQ30" s="1698"/>
      <c r="AR30" s="1698"/>
      <c r="AS30" s="1644"/>
      <c r="AT30" s="1644"/>
      <c r="AU30" s="1644"/>
      <c r="AV30" s="1644"/>
      <c r="AW30" s="1644"/>
      <c r="AX30" s="1594"/>
      <c r="AY30" s="1594"/>
      <c r="AZ30" s="1594"/>
      <c r="BA30" s="1594"/>
      <c r="BB30" s="75"/>
      <c r="BC30" s="75"/>
      <c r="BD30" s="6"/>
      <c r="BE30" s="6"/>
    </row>
    <row r="31" spans="1:57" ht="18.75" customHeight="1">
      <c r="A31" s="1579"/>
      <c r="B31" s="1580"/>
      <c r="C31" s="1579"/>
      <c r="D31" s="1584"/>
      <c r="E31" s="1584"/>
      <c r="F31" s="1580"/>
      <c r="G31" s="1706"/>
      <c r="H31" s="1707"/>
      <c r="I31" s="1707"/>
      <c r="J31" s="1686"/>
      <c r="K31" s="1686"/>
      <c r="L31" s="1686"/>
      <c r="M31" s="1687"/>
      <c r="N31" s="1591"/>
      <c r="O31" s="1592"/>
      <c r="P31" s="1593"/>
      <c r="Q31" s="1651"/>
      <c r="R31" s="1652"/>
      <c r="S31" s="1653"/>
      <c r="T31" s="1579"/>
      <c r="U31" s="1584"/>
      <c r="V31" s="1580"/>
      <c r="W31" s="1579"/>
      <c r="X31" s="1584"/>
      <c r="Y31" s="1580"/>
      <c r="Z31" s="82"/>
      <c r="AA31" s="1622"/>
      <c r="AB31" s="1623"/>
      <c r="AC31" s="1623"/>
      <c r="AD31" s="1623"/>
      <c r="AE31" s="1623"/>
      <c r="AF31" s="1623"/>
      <c r="AG31" s="1624"/>
      <c r="AH31" s="1622"/>
      <c r="AI31" s="1623"/>
      <c r="AJ31" s="1623"/>
      <c r="AK31" s="1623"/>
      <c r="AL31" s="1623"/>
      <c r="AM31" s="1624"/>
      <c r="AN31" s="1698"/>
      <c r="AO31" s="1698"/>
      <c r="AP31" s="1698"/>
      <c r="AQ31" s="1698"/>
      <c r="AR31" s="1698"/>
      <c r="AS31" s="1644"/>
      <c r="AT31" s="1644"/>
      <c r="AU31" s="1644"/>
      <c r="AV31" s="1644"/>
      <c r="AW31" s="1644"/>
      <c r="AX31" s="1594"/>
      <c r="AY31" s="1594"/>
      <c r="AZ31" s="1594"/>
      <c r="BA31" s="1594"/>
      <c r="BB31" s="75"/>
      <c r="BC31" s="75"/>
      <c r="BD31" s="6"/>
      <c r="BE31" s="6"/>
    </row>
    <row r="32" spans="1:57" ht="18.75" customHeight="1">
      <c r="A32" s="1612" t="s">
        <v>136</v>
      </c>
      <c r="B32" s="1613"/>
      <c r="C32" s="1663">
        <v>35</v>
      </c>
      <c r="D32" s="1664"/>
      <c r="E32" s="1664"/>
      <c r="F32" s="1665"/>
      <c r="G32" s="1625">
        <v>6</v>
      </c>
      <c r="H32" s="1708"/>
      <c r="I32" s="1708"/>
      <c r="J32" s="1709"/>
      <c r="K32" s="1709"/>
      <c r="L32" s="1709"/>
      <c r="M32" s="1710"/>
      <c r="N32" s="1625"/>
      <c r="O32" s="1708"/>
      <c r="P32" s="1613"/>
      <c r="Q32" s="1645"/>
      <c r="R32" s="1634"/>
      <c r="S32" s="1635"/>
      <c r="T32" s="1625">
        <v>11</v>
      </c>
      <c r="U32" s="1626"/>
      <c r="V32" s="1627"/>
      <c r="W32" s="1625">
        <v>52</v>
      </c>
      <c r="X32" s="1626"/>
      <c r="Y32" s="1711"/>
      <c r="Z32" s="82"/>
      <c r="AA32" s="1656" t="s">
        <v>23</v>
      </c>
      <c r="AB32" s="1657"/>
      <c r="AC32" s="1657"/>
      <c r="AD32" s="1657"/>
      <c r="AE32" s="1657"/>
      <c r="AF32" s="1658"/>
      <c r="AG32" s="1659"/>
      <c r="AH32" s="1681" t="s">
        <v>145</v>
      </c>
      <c r="AI32" s="1682"/>
      <c r="AJ32" s="1682"/>
      <c r="AK32" s="1683"/>
      <c r="AL32" s="1683"/>
      <c r="AM32" s="1684"/>
      <c r="AN32" s="1688">
        <v>15</v>
      </c>
      <c r="AO32" s="1688"/>
      <c r="AP32" s="1688"/>
      <c r="AQ32" s="1688"/>
      <c r="AR32" s="1688"/>
      <c r="AS32" s="1667"/>
      <c r="AT32" s="1667"/>
      <c r="AU32" s="1667"/>
      <c r="AV32" s="1667"/>
      <c r="AW32" s="1667"/>
      <c r="AX32" s="1654"/>
      <c r="AY32" s="1594"/>
      <c r="AZ32" s="1594"/>
      <c r="BA32" s="1594"/>
      <c r="BB32" s="75"/>
      <c r="BC32" s="75"/>
      <c r="BD32" s="6"/>
      <c r="BE32" s="6"/>
    </row>
    <row r="33" spans="1:57" ht="24" customHeight="1">
      <c r="A33" s="1666" t="s">
        <v>137</v>
      </c>
      <c r="B33" s="1632"/>
      <c r="C33" s="1663">
        <v>35</v>
      </c>
      <c r="D33" s="1664"/>
      <c r="E33" s="1664"/>
      <c r="F33" s="1665"/>
      <c r="G33" s="1609">
        <v>6</v>
      </c>
      <c r="H33" s="1631"/>
      <c r="I33" s="1631"/>
      <c r="J33" s="1675"/>
      <c r="K33" s="1675"/>
      <c r="L33" s="1675"/>
      <c r="M33" s="1676"/>
      <c r="N33" s="1609"/>
      <c r="O33" s="1631"/>
      <c r="P33" s="1632"/>
      <c r="Q33" s="1645"/>
      <c r="R33" s="1634"/>
      <c r="S33" s="1635"/>
      <c r="T33" s="1609">
        <v>11</v>
      </c>
      <c r="U33" s="1610"/>
      <c r="V33" s="1611"/>
      <c r="W33" s="1609">
        <v>52</v>
      </c>
      <c r="X33" s="1610"/>
      <c r="Y33" s="1630"/>
      <c r="Z33" s="82"/>
      <c r="AA33" s="1660"/>
      <c r="AB33" s="1661"/>
      <c r="AC33" s="1661"/>
      <c r="AD33" s="1661"/>
      <c r="AE33" s="1661"/>
      <c r="AF33" s="1661"/>
      <c r="AG33" s="1662"/>
      <c r="AH33" s="1685"/>
      <c r="AI33" s="1686"/>
      <c r="AJ33" s="1686"/>
      <c r="AK33" s="1686"/>
      <c r="AL33" s="1686"/>
      <c r="AM33" s="1687"/>
      <c r="AN33" s="1688"/>
      <c r="AO33" s="1688"/>
      <c r="AP33" s="1688"/>
      <c r="AQ33" s="1688"/>
      <c r="AR33" s="1688"/>
      <c r="AS33" s="1668"/>
      <c r="AT33" s="1668"/>
      <c r="AU33" s="1668"/>
      <c r="AV33" s="1668"/>
      <c r="AW33" s="1668"/>
      <c r="AX33" s="1655"/>
      <c r="AY33" s="1655"/>
      <c r="AZ33" s="1655"/>
      <c r="BA33" s="1655"/>
      <c r="BB33" s="75"/>
      <c r="BC33" s="75"/>
      <c r="BD33" s="6"/>
      <c r="BE33" s="6"/>
    </row>
    <row r="34" spans="1:57" ht="15.75" customHeight="1">
      <c r="A34" s="1666" t="s">
        <v>138</v>
      </c>
      <c r="B34" s="1632"/>
      <c r="C34" s="1663">
        <v>23</v>
      </c>
      <c r="D34" s="1664"/>
      <c r="E34" s="1664"/>
      <c r="F34" s="1665"/>
      <c r="G34" s="1609">
        <v>6</v>
      </c>
      <c r="H34" s="1631"/>
      <c r="I34" s="1631"/>
      <c r="J34" s="1675"/>
      <c r="K34" s="1675"/>
      <c r="L34" s="1675"/>
      <c r="M34" s="1676"/>
      <c r="N34" s="1609">
        <v>11</v>
      </c>
      <c r="O34" s="1631"/>
      <c r="P34" s="1632"/>
      <c r="Q34" s="1633">
        <v>2</v>
      </c>
      <c r="R34" s="1634"/>
      <c r="S34" s="1635"/>
      <c r="T34" s="1609">
        <v>1</v>
      </c>
      <c r="U34" s="1610"/>
      <c r="V34" s="1611"/>
      <c r="W34" s="1609">
        <v>43</v>
      </c>
      <c r="X34" s="1610"/>
      <c r="Y34" s="1630"/>
      <c r="Z34" s="82"/>
      <c r="AA34" s="84"/>
      <c r="AB34" s="84"/>
      <c r="AC34" s="84"/>
      <c r="AD34" s="84"/>
      <c r="AE34" s="84"/>
      <c r="AF34" s="84"/>
      <c r="AG34" s="84"/>
      <c r="AH34" s="69"/>
      <c r="AI34" s="69"/>
      <c r="AJ34" s="69"/>
      <c r="AK34" s="85"/>
      <c r="AL34" s="85"/>
      <c r="AM34" s="85"/>
      <c r="AN34" s="83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87"/>
      <c r="AZ34" s="87"/>
      <c r="BA34" s="87"/>
      <c r="BB34" s="75"/>
      <c r="BC34" s="75"/>
      <c r="BD34" s="6"/>
      <c r="BE34" s="6"/>
    </row>
    <row r="35" spans="1:57" ht="18.75" customHeight="1">
      <c r="A35" s="1669" t="s">
        <v>25</v>
      </c>
      <c r="B35" s="1670"/>
      <c r="C35" s="1663">
        <f>SUM(C32:F34)</f>
        <v>93</v>
      </c>
      <c r="D35" s="1664"/>
      <c r="E35" s="1664"/>
      <c r="F35" s="1665"/>
      <c r="G35" s="1677">
        <v>18</v>
      </c>
      <c r="H35" s="1678"/>
      <c r="I35" s="1678"/>
      <c r="J35" s="1679"/>
      <c r="K35" s="1679"/>
      <c r="L35" s="1679"/>
      <c r="M35" s="1680"/>
      <c r="N35" s="1677">
        <f>N34</f>
        <v>11</v>
      </c>
      <c r="O35" s="1678"/>
      <c r="P35" s="1689"/>
      <c r="Q35" s="1633">
        <v>2</v>
      </c>
      <c r="R35" s="1634"/>
      <c r="S35" s="1635"/>
      <c r="T35" s="1636" t="s">
        <v>346</v>
      </c>
      <c r="U35" s="1637"/>
      <c r="V35" s="1638"/>
      <c r="W35" s="1636" t="s">
        <v>347</v>
      </c>
      <c r="X35" s="1637"/>
      <c r="Y35" s="1639"/>
      <c r="Z35" s="82"/>
      <c r="AA35" s="1673"/>
      <c r="AB35" s="1674"/>
      <c r="AC35" s="1674"/>
      <c r="AD35" s="1674"/>
      <c r="AE35" s="1674"/>
      <c r="AF35" s="1674"/>
      <c r="AG35" s="1674"/>
      <c r="AH35" s="1671"/>
      <c r="AI35" s="1672"/>
      <c r="AJ35" s="1672"/>
      <c r="AK35" s="1690"/>
      <c r="AL35" s="1668"/>
      <c r="AM35" s="1668"/>
      <c r="AN35" s="88"/>
      <c r="AO35" s="86"/>
      <c r="AP35" s="86"/>
      <c r="AQ35" s="86"/>
      <c r="AR35" s="86"/>
      <c r="AS35" s="86"/>
      <c r="AT35" s="86"/>
      <c r="AU35" s="86"/>
      <c r="AV35" s="86"/>
      <c r="AW35" s="86"/>
      <c r="AX35" s="84"/>
      <c r="AY35" s="84"/>
      <c r="AZ35" s="84"/>
      <c r="BA35" s="84"/>
      <c r="BB35" s="75"/>
      <c r="BC35" s="75"/>
      <c r="BD35" s="6"/>
      <c r="BE35" s="6"/>
    </row>
  </sheetData>
  <sheetProtection/>
  <mergeCells count="100">
    <mergeCell ref="AH29:AM31"/>
    <mergeCell ref="AN29:AR31"/>
    <mergeCell ref="G29:M31"/>
    <mergeCell ref="G32:M32"/>
    <mergeCell ref="G33:M33"/>
    <mergeCell ref="N32:P32"/>
    <mergeCell ref="W33:Y33"/>
    <mergeCell ref="W32:Y32"/>
    <mergeCell ref="Q32:S32"/>
    <mergeCell ref="T29:V31"/>
    <mergeCell ref="AO17:BE17"/>
    <mergeCell ref="AO20:AR20"/>
    <mergeCell ref="J20:M20"/>
    <mergeCell ref="N20:R20"/>
    <mergeCell ref="S20:W20"/>
    <mergeCell ref="AB20:AE20"/>
    <mergeCell ref="AF20:AI20"/>
    <mergeCell ref="AJ20:AN20"/>
    <mergeCell ref="A18:BE18"/>
    <mergeCell ref="AX20:BA20"/>
    <mergeCell ref="C35:F35"/>
    <mergeCell ref="AA35:AG35"/>
    <mergeCell ref="G34:M34"/>
    <mergeCell ref="G35:M35"/>
    <mergeCell ref="AH32:AM33"/>
    <mergeCell ref="AN32:AR33"/>
    <mergeCell ref="N35:P35"/>
    <mergeCell ref="Q35:S35"/>
    <mergeCell ref="AK35:AM35"/>
    <mergeCell ref="T34:V34"/>
    <mergeCell ref="AX32:BA33"/>
    <mergeCell ref="AA32:AG33"/>
    <mergeCell ref="C32:F32"/>
    <mergeCell ref="A34:B34"/>
    <mergeCell ref="AS32:AW33"/>
    <mergeCell ref="A35:B35"/>
    <mergeCell ref="C34:F34"/>
    <mergeCell ref="A33:B33"/>
    <mergeCell ref="C33:F33"/>
    <mergeCell ref="AH35:AJ35"/>
    <mergeCell ref="W34:Y34"/>
    <mergeCell ref="N34:P34"/>
    <mergeCell ref="Q34:S34"/>
    <mergeCell ref="T35:V35"/>
    <mergeCell ref="W35:Y35"/>
    <mergeCell ref="A26:AZ26"/>
    <mergeCell ref="N33:P33"/>
    <mergeCell ref="AS29:AW31"/>
    <mergeCell ref="Q33:S33"/>
    <mergeCell ref="Q29:S31"/>
    <mergeCell ref="W29:Y31"/>
    <mergeCell ref="T33:V33"/>
    <mergeCell ref="A32:B32"/>
    <mergeCell ref="AA29:AG31"/>
    <mergeCell ref="AO16:BE16"/>
    <mergeCell ref="T32:V32"/>
    <mergeCell ref="A20:A21"/>
    <mergeCell ref="F20:I20"/>
    <mergeCell ref="X20:AA20"/>
    <mergeCell ref="B20:E20"/>
    <mergeCell ref="P11:AN11"/>
    <mergeCell ref="P12:AN12"/>
    <mergeCell ref="P13:AN13"/>
    <mergeCell ref="AO11:BE11"/>
    <mergeCell ref="AO12:BE12"/>
    <mergeCell ref="AO10:BE10"/>
    <mergeCell ref="AO14:BE14"/>
    <mergeCell ref="AO15:BE15"/>
    <mergeCell ref="AS20:AW20"/>
    <mergeCell ref="BB20:BE20"/>
    <mergeCell ref="P14:AN14"/>
    <mergeCell ref="AO3:BE3"/>
    <mergeCell ref="AO9:BE9"/>
    <mergeCell ref="AO13:BE13"/>
    <mergeCell ref="P9:AN9"/>
    <mergeCell ref="P10:AN10"/>
    <mergeCell ref="A4:O4"/>
    <mergeCell ref="A29:B31"/>
    <mergeCell ref="C29:F31"/>
    <mergeCell ref="N29:P31"/>
    <mergeCell ref="AX29:BA31"/>
    <mergeCell ref="P5:AN5"/>
    <mergeCell ref="AO6:BE6"/>
    <mergeCell ref="AO4:BE4"/>
    <mergeCell ref="P4:AN4"/>
    <mergeCell ref="P6:AN6"/>
    <mergeCell ref="A2:O2"/>
    <mergeCell ref="A1:O1"/>
    <mergeCell ref="AO1:BE1"/>
    <mergeCell ref="AO2:BE2"/>
    <mergeCell ref="P1:AN1"/>
    <mergeCell ref="P2:AN2"/>
    <mergeCell ref="A7:O7"/>
    <mergeCell ref="AO5:BE5"/>
    <mergeCell ref="AO7:BE7"/>
    <mergeCell ref="AO8:BE8"/>
    <mergeCell ref="P7:AN7"/>
    <mergeCell ref="A6:O6"/>
    <mergeCell ref="A5:O5"/>
    <mergeCell ref="P8:AN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1712" t="s">
        <v>105</v>
      </c>
      <c r="C2" s="1712"/>
      <c r="D2" s="1712"/>
      <c r="E2" s="1712"/>
      <c r="F2" s="1712"/>
      <c r="G2" s="1712"/>
      <c r="H2" s="1712"/>
      <c r="I2" s="1712"/>
      <c r="J2" s="1712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46</v>
      </c>
      <c r="E3" s="10" t="s">
        <v>24</v>
      </c>
      <c r="F3" s="10" t="s">
        <v>19</v>
      </c>
      <c r="G3" s="9" t="s">
        <v>73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6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5">
        <v>36.5</v>
      </c>
      <c r="D5" s="19">
        <v>3</v>
      </c>
      <c r="E5" s="19">
        <v>3</v>
      </c>
      <c r="F5" s="19"/>
      <c r="G5" s="19"/>
      <c r="H5" s="7"/>
      <c r="I5" s="65">
        <v>9.5</v>
      </c>
      <c r="J5" s="65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5">
        <v>2.5</v>
      </c>
      <c r="E6" s="66">
        <v>3</v>
      </c>
      <c r="F6" s="19">
        <v>3</v>
      </c>
      <c r="G6" s="19">
        <v>9</v>
      </c>
      <c r="H6" s="7">
        <v>2</v>
      </c>
      <c r="I6" s="65">
        <v>3.5</v>
      </c>
      <c r="J6" s="65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5">
        <f aca="true" t="shared" si="0" ref="C7:I7">SUM(C4:C6)</f>
        <v>96.5</v>
      </c>
      <c r="D7" s="65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5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1713" t="s">
        <v>106</v>
      </c>
      <c r="D10" s="1714"/>
      <c r="E10" s="1714"/>
      <c r="F10" s="69"/>
      <c r="G10" s="1713" t="s">
        <v>107</v>
      </c>
      <c r="H10" s="1715"/>
      <c r="I10" s="1715"/>
      <c r="J10" s="40"/>
      <c r="K10" s="39"/>
      <c r="L10" s="39"/>
      <c r="M10" s="18"/>
    </row>
    <row r="11" spans="2:13" s="6" customFormat="1" ht="99">
      <c r="B11" s="11"/>
      <c r="C11" s="70" t="s">
        <v>108</v>
      </c>
      <c r="D11" s="70" t="s">
        <v>70</v>
      </c>
      <c r="E11" s="70" t="s">
        <v>109</v>
      </c>
      <c r="F11" s="69"/>
      <c r="G11" s="70" t="s">
        <v>110</v>
      </c>
      <c r="H11" s="71" t="s">
        <v>111</v>
      </c>
      <c r="I11" s="72" t="s">
        <v>70</v>
      </c>
      <c r="J11" s="40"/>
      <c r="K11" s="39"/>
      <c r="L11" s="39"/>
      <c r="M11" s="18"/>
    </row>
    <row r="12" spans="2:13" s="6" customFormat="1" ht="56.25">
      <c r="B12" s="11"/>
      <c r="C12" s="9" t="s">
        <v>112</v>
      </c>
      <c r="D12" s="9">
        <v>15</v>
      </c>
      <c r="E12" s="9">
        <v>3</v>
      </c>
      <c r="F12" s="69"/>
      <c r="G12" s="9" t="s">
        <v>113</v>
      </c>
      <c r="H12" s="73" t="s">
        <v>114</v>
      </c>
      <c r="I12" s="74" t="s">
        <v>72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0"/>
  <sheetViews>
    <sheetView view="pageBreakPreview" zoomScale="60" zoomScaleNormal="70" zoomScalePageLayoutView="0" workbookViewId="0" topLeftCell="A1">
      <pane xSplit="1" ySplit="7" topLeftCell="B30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9" sqref="E279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customWidth="1"/>
    <col min="4" max="4" width="7.875" style="34" customWidth="1"/>
    <col min="5" max="5" width="6.25390625" style="34" customWidth="1"/>
    <col min="6" max="6" width="5.37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8.75390625" style="47" customWidth="1"/>
    <col min="11" max="11" width="7.37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6" width="8.625" style="31" bestFit="1" customWidth="1"/>
    <col min="17" max="17" width="7.75390625" style="31" bestFit="1" customWidth="1"/>
    <col min="18" max="18" width="7.75390625" style="31" customWidth="1"/>
    <col min="19" max="19" width="8.625" style="31" bestFit="1" customWidth="1"/>
    <col min="20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1773" t="s">
        <v>280</v>
      </c>
      <c r="B1" s="1774"/>
      <c r="C1" s="1774"/>
      <c r="D1" s="1774"/>
      <c r="E1" s="1774"/>
      <c r="F1" s="1774"/>
      <c r="G1" s="1774"/>
      <c r="H1" s="1774"/>
      <c r="I1" s="1774"/>
      <c r="J1" s="1774"/>
      <c r="K1" s="1774"/>
      <c r="L1" s="1774"/>
      <c r="M1" s="1774"/>
      <c r="N1" s="1774"/>
      <c r="O1" s="1774"/>
      <c r="P1" s="1774"/>
      <c r="Q1" s="1774"/>
      <c r="R1" s="1774"/>
      <c r="S1" s="1774"/>
      <c r="T1" s="1774"/>
      <c r="U1" s="1774"/>
      <c r="V1" s="1775"/>
    </row>
    <row r="2" spans="1:22" ht="18.75" customHeight="1">
      <c r="A2" s="1781" t="s">
        <v>26</v>
      </c>
      <c r="B2" s="1776" t="s">
        <v>33</v>
      </c>
      <c r="C2" s="1835" t="s">
        <v>134</v>
      </c>
      <c r="D2" s="1836"/>
      <c r="E2" s="1837"/>
      <c r="F2" s="1838"/>
      <c r="G2" s="1795" t="s">
        <v>133</v>
      </c>
      <c r="H2" s="1784" t="s">
        <v>119</v>
      </c>
      <c r="I2" s="1784"/>
      <c r="J2" s="1784"/>
      <c r="K2" s="1784"/>
      <c r="L2" s="1784"/>
      <c r="M2" s="1785"/>
      <c r="N2" s="1817" t="s">
        <v>123</v>
      </c>
      <c r="O2" s="1818"/>
      <c r="P2" s="1818"/>
      <c r="Q2" s="1818"/>
      <c r="R2" s="1818"/>
      <c r="S2" s="1818"/>
      <c r="T2" s="1818"/>
      <c r="U2" s="1818"/>
      <c r="V2" s="1819"/>
    </row>
    <row r="3" spans="1:22" ht="24.75" customHeight="1" thickBot="1">
      <c r="A3" s="1782"/>
      <c r="B3" s="1777"/>
      <c r="C3" s="1839"/>
      <c r="D3" s="1840"/>
      <c r="E3" s="1841"/>
      <c r="F3" s="1842"/>
      <c r="G3" s="1796"/>
      <c r="H3" s="1779" t="s">
        <v>27</v>
      </c>
      <c r="I3" s="1823" t="s">
        <v>121</v>
      </c>
      <c r="J3" s="1823"/>
      <c r="K3" s="1823"/>
      <c r="L3" s="1823"/>
      <c r="M3" s="1793" t="s">
        <v>115</v>
      </c>
      <c r="N3" s="1820"/>
      <c r="O3" s="1821"/>
      <c r="P3" s="1821"/>
      <c r="Q3" s="1821"/>
      <c r="R3" s="1821"/>
      <c r="S3" s="1821"/>
      <c r="T3" s="1821"/>
      <c r="U3" s="1821"/>
      <c r="V3" s="1822"/>
    </row>
    <row r="4" spans="1:22" ht="18" customHeight="1" thickBot="1">
      <c r="A4" s="1782"/>
      <c r="B4" s="1777"/>
      <c r="C4" s="1845" t="s">
        <v>28</v>
      </c>
      <c r="D4" s="1809" t="s">
        <v>29</v>
      </c>
      <c r="E4" s="1843" t="s">
        <v>116</v>
      </c>
      <c r="F4" s="1844"/>
      <c r="G4" s="1796"/>
      <c r="H4" s="1779"/>
      <c r="I4" s="1779" t="s">
        <v>120</v>
      </c>
      <c r="J4" s="1848" t="s">
        <v>122</v>
      </c>
      <c r="K4" s="1849"/>
      <c r="L4" s="1850"/>
      <c r="M4" s="1793"/>
      <c r="N4" s="1798" t="s">
        <v>30</v>
      </c>
      <c r="O4" s="1799"/>
      <c r="P4" s="1800"/>
      <c r="Q4" s="1798" t="s">
        <v>31</v>
      </c>
      <c r="R4" s="1799"/>
      <c r="S4" s="1800"/>
      <c r="T4" s="1857" t="s">
        <v>32</v>
      </c>
      <c r="U4" s="1857"/>
      <c r="V4" s="1858"/>
    </row>
    <row r="5" spans="1:22" ht="16.5" thickBot="1">
      <c r="A5" s="1782"/>
      <c r="B5" s="1777"/>
      <c r="C5" s="1846"/>
      <c r="D5" s="1779"/>
      <c r="E5" s="1792" t="s">
        <v>117</v>
      </c>
      <c r="F5" s="1789" t="s">
        <v>118</v>
      </c>
      <c r="G5" s="1796"/>
      <c r="H5" s="1779"/>
      <c r="I5" s="1779"/>
      <c r="J5" s="1786" t="s">
        <v>50</v>
      </c>
      <c r="K5" s="1786" t="s">
        <v>51</v>
      </c>
      <c r="L5" s="1786" t="s">
        <v>52</v>
      </c>
      <c r="M5" s="1793"/>
      <c r="N5" s="235">
        <v>7</v>
      </c>
      <c r="O5" s="236">
        <v>8</v>
      </c>
      <c r="P5" s="847">
        <v>9</v>
      </c>
      <c r="Q5" s="235">
        <v>10</v>
      </c>
      <c r="R5" s="236">
        <v>11</v>
      </c>
      <c r="S5" s="847">
        <v>12</v>
      </c>
      <c r="T5" s="237">
        <v>13</v>
      </c>
      <c r="U5" s="236">
        <v>14</v>
      </c>
      <c r="V5" s="238">
        <v>15</v>
      </c>
    </row>
    <row r="6" spans="1:22" ht="16.5" thickBot="1">
      <c r="A6" s="1782"/>
      <c r="B6" s="1777"/>
      <c r="C6" s="1846"/>
      <c r="D6" s="1779"/>
      <c r="E6" s="1787"/>
      <c r="F6" s="1790"/>
      <c r="G6" s="1796"/>
      <c r="H6" s="1779"/>
      <c r="I6" s="1779"/>
      <c r="J6" s="1787"/>
      <c r="K6" s="1787"/>
      <c r="L6" s="1787"/>
      <c r="M6" s="1793"/>
      <c r="N6" s="1798"/>
      <c r="O6" s="1799"/>
      <c r="P6" s="1799"/>
      <c r="Q6" s="1799"/>
      <c r="R6" s="1799"/>
      <c r="S6" s="1799"/>
      <c r="T6" s="1799"/>
      <c r="U6" s="1799"/>
      <c r="V6" s="1800"/>
    </row>
    <row r="7" spans="1:22" ht="38.25" customHeight="1" thickBot="1">
      <c r="A7" s="1783"/>
      <c r="B7" s="1778"/>
      <c r="C7" s="1847"/>
      <c r="D7" s="1780"/>
      <c r="E7" s="1788"/>
      <c r="F7" s="1791"/>
      <c r="G7" s="1797"/>
      <c r="H7" s="1780"/>
      <c r="I7" s="1780"/>
      <c r="J7" s="1788"/>
      <c r="K7" s="1788"/>
      <c r="L7" s="1788"/>
      <c r="M7" s="1794"/>
      <c r="N7" s="231"/>
      <c r="O7" s="232"/>
      <c r="P7" s="233"/>
      <c r="Q7" s="231"/>
      <c r="R7" s="232"/>
      <c r="S7" s="233"/>
      <c r="T7" s="231"/>
      <c r="U7" s="232"/>
      <c r="V7" s="233"/>
    </row>
    <row r="8" spans="1:22" ht="16.5" thickBot="1">
      <c r="A8" s="228">
        <v>1</v>
      </c>
      <c r="B8" s="335">
        <v>2</v>
      </c>
      <c r="C8" s="234">
        <v>3</v>
      </c>
      <c r="D8" s="28">
        <v>4</v>
      </c>
      <c r="E8" s="28">
        <v>5</v>
      </c>
      <c r="F8" s="225">
        <v>6</v>
      </c>
      <c r="G8" s="22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230">
        <v>13</v>
      </c>
      <c r="N8" s="234">
        <v>20</v>
      </c>
      <c r="O8" s="28">
        <v>21</v>
      </c>
      <c r="P8" s="225">
        <v>22</v>
      </c>
      <c r="Q8" s="234">
        <v>23</v>
      </c>
      <c r="R8" s="28">
        <v>24</v>
      </c>
      <c r="S8" s="225">
        <v>25</v>
      </c>
      <c r="T8" s="234">
        <v>26</v>
      </c>
      <c r="U8" s="28">
        <v>27</v>
      </c>
      <c r="V8" s="225">
        <v>28</v>
      </c>
    </row>
    <row r="9" spans="1:22" ht="16.5" thickBot="1">
      <c r="A9" s="1827" t="s">
        <v>173</v>
      </c>
      <c r="B9" s="1828"/>
      <c r="C9" s="1828"/>
      <c r="D9" s="1828"/>
      <c r="E9" s="1828"/>
      <c r="F9" s="1828"/>
      <c r="G9" s="1828"/>
      <c r="H9" s="1828"/>
      <c r="I9" s="1828"/>
      <c r="J9" s="1828"/>
      <c r="K9" s="1828"/>
      <c r="L9" s="1828"/>
      <c r="M9" s="1828"/>
      <c r="N9" s="1828"/>
      <c r="O9" s="1828"/>
      <c r="P9" s="1828"/>
      <c r="Q9" s="1828"/>
      <c r="R9" s="1828"/>
      <c r="S9" s="1828"/>
      <c r="T9" s="1828"/>
      <c r="U9" s="1828"/>
      <c r="V9" s="1829"/>
    </row>
    <row r="10" spans="1:22" ht="16.5" thickBot="1">
      <c r="A10" s="1824" t="s">
        <v>78</v>
      </c>
      <c r="B10" s="1825"/>
      <c r="C10" s="1825"/>
      <c r="D10" s="1825"/>
      <c r="E10" s="1825"/>
      <c r="F10" s="1825"/>
      <c r="G10" s="1825"/>
      <c r="H10" s="1825"/>
      <c r="I10" s="1825"/>
      <c r="J10" s="1825"/>
      <c r="K10" s="1825"/>
      <c r="L10" s="1825"/>
      <c r="M10" s="1825"/>
      <c r="N10" s="1825"/>
      <c r="O10" s="1825"/>
      <c r="P10" s="1825"/>
      <c r="Q10" s="1825"/>
      <c r="R10" s="1825"/>
      <c r="S10" s="1825"/>
      <c r="T10" s="1825"/>
      <c r="U10" s="1825"/>
      <c r="V10" s="1826"/>
    </row>
    <row r="11" spans="1:22" ht="15.75">
      <c r="A11" s="456" t="s">
        <v>156</v>
      </c>
      <c r="B11" s="871" t="s">
        <v>441</v>
      </c>
      <c r="C11" s="155"/>
      <c r="D11" s="153"/>
      <c r="E11" s="872"/>
      <c r="F11" s="873"/>
      <c r="G11" s="874">
        <f>G12+G13</f>
        <v>6.5</v>
      </c>
      <c r="H11" s="874">
        <f>H12+H13</f>
        <v>195</v>
      </c>
      <c r="I11" s="154"/>
      <c r="J11" s="154"/>
      <c r="K11" s="154"/>
      <c r="L11" s="154"/>
      <c r="M11" s="227"/>
      <c r="N11" s="292"/>
      <c r="O11" s="293"/>
      <c r="P11" s="227"/>
      <c r="Q11" s="292"/>
      <c r="R11" s="295"/>
      <c r="S11" s="158"/>
      <c r="U11" s="499"/>
      <c r="V11" s="502"/>
    </row>
    <row r="12" spans="1:22" ht="15.75">
      <c r="A12" s="456"/>
      <c r="B12" s="249" t="s">
        <v>55</v>
      </c>
      <c r="C12" s="155"/>
      <c r="D12" s="457"/>
      <c r="E12" s="457"/>
      <c r="F12" s="875"/>
      <c r="G12" s="876">
        <v>5</v>
      </c>
      <c r="H12" s="877">
        <f>G12*30</f>
        <v>150</v>
      </c>
      <c r="I12" s="842"/>
      <c r="J12" s="842"/>
      <c r="K12" s="842"/>
      <c r="L12" s="842"/>
      <c r="M12" s="458"/>
      <c r="N12" s="292"/>
      <c r="O12" s="293"/>
      <c r="P12" s="227"/>
      <c r="Q12" s="292"/>
      <c r="R12" s="295"/>
      <c r="S12" s="227"/>
      <c r="T12" s="501"/>
      <c r="U12" s="297"/>
      <c r="V12" s="298"/>
    </row>
    <row r="13" spans="1:22" ht="15.75">
      <c r="A13" s="456"/>
      <c r="B13" s="878" t="s">
        <v>56</v>
      </c>
      <c r="C13" s="611"/>
      <c r="D13" s="457">
        <v>14</v>
      </c>
      <c r="E13" s="457"/>
      <c r="F13" s="609"/>
      <c r="G13" s="879">
        <v>1.5</v>
      </c>
      <c r="H13" s="610">
        <f>G13*30</f>
        <v>45</v>
      </c>
      <c r="I13" s="457">
        <v>4</v>
      </c>
      <c r="J13" s="457"/>
      <c r="K13" s="457"/>
      <c r="L13" s="457">
        <v>4</v>
      </c>
      <c r="M13" s="880">
        <f>H13-I13</f>
        <v>41</v>
      </c>
      <c r="N13" s="292"/>
      <c r="O13" s="293"/>
      <c r="P13" s="227"/>
      <c r="Q13" s="292"/>
      <c r="R13" s="295"/>
      <c r="S13" s="227"/>
      <c r="T13" s="501"/>
      <c r="U13" s="297">
        <v>4</v>
      </c>
      <c r="V13" s="503"/>
    </row>
    <row r="14" spans="1:235" s="29" customFormat="1" ht="15.75">
      <c r="A14" s="333" t="s">
        <v>157</v>
      </c>
      <c r="B14" s="613" t="s">
        <v>151</v>
      </c>
      <c r="C14" s="612" t="s">
        <v>150</v>
      </c>
      <c r="D14" s="149"/>
      <c r="E14" s="881"/>
      <c r="F14" s="882"/>
      <c r="G14" s="883">
        <v>4.5</v>
      </c>
      <c r="H14" s="348">
        <f aca="true" t="shared" si="0" ref="H14:H19">G14*30</f>
        <v>135</v>
      </c>
      <c r="I14" s="149"/>
      <c r="J14" s="154"/>
      <c r="K14" s="149"/>
      <c r="L14" s="149"/>
      <c r="M14" s="227"/>
      <c r="N14" s="292"/>
      <c r="O14" s="293"/>
      <c r="P14" s="227"/>
      <c r="Q14" s="294"/>
      <c r="R14" s="295"/>
      <c r="S14" s="227"/>
      <c r="T14" s="501"/>
      <c r="U14" s="297"/>
      <c r="V14" s="298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29" customFormat="1" ht="15.75">
      <c r="A15" s="333" t="s">
        <v>158</v>
      </c>
      <c r="B15" s="247" t="s">
        <v>152</v>
      </c>
      <c r="C15" s="240"/>
      <c r="D15" s="150" t="s">
        <v>153</v>
      </c>
      <c r="E15" s="95"/>
      <c r="F15" s="252"/>
      <c r="G15" s="352">
        <v>3</v>
      </c>
      <c r="H15" s="349">
        <f t="shared" si="0"/>
        <v>90</v>
      </c>
      <c r="I15" s="150"/>
      <c r="J15" s="150"/>
      <c r="K15" s="150"/>
      <c r="L15" s="150"/>
      <c r="M15" s="257"/>
      <c r="N15" s="299"/>
      <c r="O15" s="300"/>
      <c r="P15" s="301"/>
      <c r="Q15" s="299"/>
      <c r="R15" s="302"/>
      <c r="S15" s="303"/>
      <c r="T15" s="296"/>
      <c r="U15" s="297"/>
      <c r="V15" s="298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2" ht="31.5">
      <c r="A16" s="333" t="s">
        <v>159</v>
      </c>
      <c r="B16" s="247" t="s">
        <v>154</v>
      </c>
      <c r="C16" s="251" t="s">
        <v>150</v>
      </c>
      <c r="D16" s="151"/>
      <c r="E16" s="92"/>
      <c r="F16" s="253"/>
      <c r="G16" s="352">
        <v>3</v>
      </c>
      <c r="H16" s="349">
        <f t="shared" si="0"/>
        <v>90</v>
      </c>
      <c r="I16" s="150"/>
      <c r="J16" s="150"/>
      <c r="K16" s="150"/>
      <c r="L16" s="150"/>
      <c r="M16" s="257"/>
      <c r="N16" s="299"/>
      <c r="O16" s="300"/>
      <c r="P16" s="301"/>
      <c r="Q16" s="299"/>
      <c r="R16" s="302"/>
      <c r="S16" s="303"/>
      <c r="T16" s="296"/>
      <c r="U16" s="297"/>
      <c r="V16" s="298"/>
    </row>
    <row r="17" spans="1:22" ht="15.75">
      <c r="A17" s="333" t="s">
        <v>160</v>
      </c>
      <c r="B17" s="248" t="s">
        <v>155</v>
      </c>
      <c r="C17" s="254"/>
      <c r="D17" s="152"/>
      <c r="E17" s="92"/>
      <c r="F17" s="253"/>
      <c r="G17" s="352">
        <f>SUM(G18:G19)</f>
        <v>4.5</v>
      </c>
      <c r="H17" s="884">
        <f>SUM(H18:H19)</f>
        <v>135</v>
      </c>
      <c r="I17" s="149"/>
      <c r="J17" s="149"/>
      <c r="K17" s="152"/>
      <c r="L17" s="152"/>
      <c r="M17" s="227"/>
      <c r="N17" s="304"/>
      <c r="O17" s="305"/>
      <c r="P17" s="306"/>
      <c r="Q17" s="241"/>
      <c r="R17" s="159"/>
      <c r="S17" s="307"/>
      <c r="T17" s="296"/>
      <c r="U17" s="297"/>
      <c r="V17" s="298"/>
    </row>
    <row r="18" spans="1:22" s="58" customFormat="1" ht="15.75">
      <c r="A18" s="334"/>
      <c r="B18" s="249" t="s">
        <v>55</v>
      </c>
      <c r="C18" s="155"/>
      <c r="D18" s="151"/>
      <c r="E18" s="92"/>
      <c r="F18" s="253"/>
      <c r="G18" s="353">
        <v>3</v>
      </c>
      <c r="H18" s="350">
        <f t="shared" si="0"/>
        <v>90</v>
      </c>
      <c r="I18" s="150"/>
      <c r="J18" s="150"/>
      <c r="K18" s="150"/>
      <c r="L18" s="150"/>
      <c r="M18" s="257"/>
      <c r="N18" s="308"/>
      <c r="O18" s="309"/>
      <c r="P18" s="310"/>
      <c r="Q18" s="308"/>
      <c r="R18" s="311"/>
      <c r="S18" s="307"/>
      <c r="T18" s="296"/>
      <c r="U18" s="297"/>
      <c r="V18" s="298"/>
    </row>
    <row r="19" spans="1:22" s="58" customFormat="1" ht="16.5" thickBot="1">
      <c r="A19" s="334" t="s">
        <v>161</v>
      </c>
      <c r="B19" s="250" t="s">
        <v>56</v>
      </c>
      <c r="C19" s="848">
        <v>7</v>
      </c>
      <c r="D19" s="152"/>
      <c r="E19" s="92"/>
      <c r="F19" s="253"/>
      <c r="G19" s="352">
        <v>1.5</v>
      </c>
      <c r="H19" s="349">
        <f t="shared" si="0"/>
        <v>45</v>
      </c>
      <c r="I19" s="287">
        <f>SUM(J19:L19)</f>
        <v>4</v>
      </c>
      <c r="J19" s="287">
        <v>4</v>
      </c>
      <c r="K19" s="288"/>
      <c r="L19" s="288"/>
      <c r="M19" s="258">
        <f>H19-I19</f>
        <v>41</v>
      </c>
      <c r="N19" s="291">
        <v>4</v>
      </c>
      <c r="O19" s="312"/>
      <c r="P19" s="313"/>
      <c r="Q19" s="241"/>
      <c r="R19" s="159"/>
      <c r="S19" s="307"/>
      <c r="T19" s="296"/>
      <c r="U19" s="297"/>
      <c r="V19" s="500"/>
    </row>
    <row r="20" spans="1:22" ht="14.25" customHeight="1" thickBot="1">
      <c r="A20" s="1830" t="s">
        <v>36</v>
      </c>
      <c r="B20" s="1831"/>
      <c r="C20" s="255"/>
      <c r="D20" s="111"/>
      <c r="E20" s="111"/>
      <c r="F20" s="256"/>
      <c r="G20" s="354">
        <f aca="true" t="shared" si="1" ref="G20:M20">G$11+G$14+G$15+G$16+G$17</f>
        <v>21.5</v>
      </c>
      <c r="H20" s="351">
        <f t="shared" si="1"/>
        <v>645</v>
      </c>
      <c r="I20" s="316">
        <f t="shared" si="1"/>
        <v>0</v>
      </c>
      <c r="J20" s="316">
        <f t="shared" si="1"/>
        <v>0</v>
      </c>
      <c r="K20" s="316">
        <f t="shared" si="1"/>
        <v>0</v>
      </c>
      <c r="L20" s="316">
        <f t="shared" si="1"/>
        <v>0</v>
      </c>
      <c r="M20" s="317">
        <f t="shared" si="1"/>
        <v>0</v>
      </c>
      <c r="N20" s="314"/>
      <c r="O20" s="833">
        <f aca="true" t="shared" si="2" ref="O20:T20">SUM(O11:O19)</f>
        <v>0</v>
      </c>
      <c r="P20" s="834">
        <f t="shared" si="2"/>
        <v>0</v>
      </c>
      <c r="Q20" s="835">
        <f t="shared" si="2"/>
        <v>0</v>
      </c>
      <c r="R20" s="833">
        <f t="shared" si="2"/>
        <v>0</v>
      </c>
      <c r="S20" s="834">
        <f t="shared" si="2"/>
        <v>0</v>
      </c>
      <c r="T20" s="835">
        <f t="shared" si="2"/>
        <v>0</v>
      </c>
      <c r="U20" s="315"/>
      <c r="V20" s="832"/>
    </row>
    <row r="21" spans="1:22" ht="17.25" customHeight="1" thickBot="1">
      <c r="A21" s="1815" t="s">
        <v>79</v>
      </c>
      <c r="B21" s="1816"/>
      <c r="C21" s="851"/>
      <c r="D21" s="852"/>
      <c r="E21" s="852"/>
      <c r="F21" s="1156"/>
      <c r="G21" s="372">
        <f>SUMIF($B$11:$B$19,"на базі ВНЗ 1 рівня",G$11:G$19)+G$14+G$15+G$16</f>
        <v>18.5</v>
      </c>
      <c r="H21" s="377">
        <f>SUMIF($B$11:$B$19,"на базі ВНЗ 1 рівня",H$11:H$19)+H$14+H$15+H$16</f>
        <v>555</v>
      </c>
      <c r="I21" s="378"/>
      <c r="J21" s="290"/>
      <c r="K21" s="378"/>
      <c r="L21" s="290"/>
      <c r="M21" s="379"/>
      <c r="N21" s="836"/>
      <c r="O21" s="104"/>
      <c r="P21" s="837"/>
      <c r="Q21" s="838"/>
      <c r="R21" s="106"/>
      <c r="S21" s="837"/>
      <c r="T21" s="838"/>
      <c r="U21" s="106"/>
      <c r="V21" s="837"/>
    </row>
    <row r="22" spans="1:22" ht="17.25" customHeight="1" thickBot="1">
      <c r="A22" s="1810" t="s">
        <v>246</v>
      </c>
      <c r="B22" s="1811"/>
      <c r="C22" s="255"/>
      <c r="D22" s="111"/>
      <c r="E22" s="111"/>
      <c r="F22" s="289"/>
      <c r="G22" s="376">
        <f>G13+G19</f>
        <v>3</v>
      </c>
      <c r="H22" s="376">
        <f aca="true" t="shared" si="3" ref="H22:M22">H13+H19</f>
        <v>90</v>
      </c>
      <c r="I22" s="376">
        <v>4</v>
      </c>
      <c r="J22" s="376">
        <v>4</v>
      </c>
      <c r="K22" s="376">
        <f t="shared" si="3"/>
        <v>0</v>
      </c>
      <c r="L22" s="376">
        <f t="shared" si="3"/>
        <v>4</v>
      </c>
      <c r="M22" s="1157">
        <f t="shared" si="3"/>
        <v>82</v>
      </c>
      <c r="N22" s="315">
        <v>4</v>
      </c>
      <c r="O22" s="840">
        <f aca="true" t="shared" si="4" ref="O22:T22">O20</f>
        <v>0</v>
      </c>
      <c r="P22" s="841">
        <f t="shared" si="4"/>
        <v>0</v>
      </c>
      <c r="Q22" s="835">
        <f t="shared" si="4"/>
        <v>0</v>
      </c>
      <c r="R22" s="840">
        <f t="shared" si="4"/>
        <v>0</v>
      </c>
      <c r="S22" s="841">
        <f t="shared" si="4"/>
        <v>0</v>
      </c>
      <c r="T22" s="835">
        <f t="shared" si="4"/>
        <v>0</v>
      </c>
      <c r="U22" s="839">
        <v>4</v>
      </c>
      <c r="V22" s="504"/>
    </row>
    <row r="23" spans="1:22" ht="18.75" customHeight="1" thickBot="1">
      <c r="A23" s="1854" t="s">
        <v>82</v>
      </c>
      <c r="B23" s="1855"/>
      <c r="C23" s="1855"/>
      <c r="D23" s="1855"/>
      <c r="E23" s="1855"/>
      <c r="F23" s="1855"/>
      <c r="G23" s="1855"/>
      <c r="H23" s="1855"/>
      <c r="I23" s="1855"/>
      <c r="J23" s="1855"/>
      <c r="K23" s="1855"/>
      <c r="L23" s="1855"/>
      <c r="M23" s="1855"/>
      <c r="N23" s="1855"/>
      <c r="O23" s="1855"/>
      <c r="P23" s="1855"/>
      <c r="Q23" s="1855"/>
      <c r="R23" s="1855"/>
      <c r="S23" s="1855"/>
      <c r="T23" s="1855"/>
      <c r="U23" s="1855"/>
      <c r="V23" s="1856"/>
    </row>
    <row r="24" spans="1:22" ht="18.75" customHeight="1">
      <c r="A24" s="333" t="s">
        <v>162</v>
      </c>
      <c r="B24" s="264" t="s">
        <v>177</v>
      </c>
      <c r="C24" s="328"/>
      <c r="D24" s="118"/>
      <c r="E24" s="118"/>
      <c r="F24" s="330"/>
      <c r="G24" s="362">
        <v>3</v>
      </c>
      <c r="H24" s="348">
        <f aca="true" t="shared" si="5" ref="H24:H53">$G24*30</f>
        <v>90</v>
      </c>
      <c r="I24" s="119"/>
      <c r="J24" s="120"/>
      <c r="K24" s="121"/>
      <c r="L24" s="120"/>
      <c r="M24" s="318"/>
      <c r="N24" s="320"/>
      <c r="O24" s="95"/>
      <c r="P24" s="246"/>
      <c r="Q24" s="242"/>
      <c r="R24" s="96"/>
      <c r="S24" s="246"/>
      <c r="T24" s="242"/>
      <c r="U24" s="96"/>
      <c r="V24" s="246"/>
    </row>
    <row r="25" spans="1:22" ht="18.75" customHeight="1">
      <c r="A25" s="333" t="s">
        <v>163</v>
      </c>
      <c r="B25" s="262" t="s">
        <v>60</v>
      </c>
      <c r="C25" s="328"/>
      <c r="D25" s="118"/>
      <c r="E25" s="118"/>
      <c r="F25" s="330"/>
      <c r="G25" s="361">
        <f>G26+G27</f>
        <v>6.5</v>
      </c>
      <c r="H25" s="356">
        <f>SUM(H$26:H$26)</f>
        <v>90</v>
      </c>
      <c r="I25" s="118"/>
      <c r="J25" s="117"/>
      <c r="K25" s="130"/>
      <c r="L25" s="117"/>
      <c r="M25" s="318"/>
      <c r="N25" s="320"/>
      <c r="O25" s="95"/>
      <c r="P25" s="246"/>
      <c r="Q25" s="242"/>
      <c r="R25" s="96"/>
      <c r="S25" s="246"/>
      <c r="T25" s="242"/>
      <c r="U25" s="96"/>
      <c r="V25" s="246"/>
    </row>
    <row r="26" spans="1:22" ht="18.75" customHeight="1">
      <c r="A26" s="334"/>
      <c r="B26" s="260" t="s">
        <v>55</v>
      </c>
      <c r="C26" s="328"/>
      <c r="D26" s="118"/>
      <c r="E26" s="118"/>
      <c r="F26" s="330"/>
      <c r="G26" s="360">
        <v>3</v>
      </c>
      <c r="H26" s="355">
        <f t="shared" si="5"/>
        <v>90</v>
      </c>
      <c r="I26" s="118"/>
      <c r="J26" s="117"/>
      <c r="K26" s="130"/>
      <c r="L26" s="117"/>
      <c r="M26" s="318"/>
      <c r="N26" s="320"/>
      <c r="O26" s="95"/>
      <c r="P26" s="246"/>
      <c r="Q26" s="242"/>
      <c r="R26" s="96"/>
      <c r="S26" s="246"/>
      <c r="T26" s="242"/>
      <c r="U26" s="96"/>
      <c r="V26" s="246"/>
    </row>
    <row r="27" spans="1:22" s="58" customFormat="1" ht="18.75" customHeight="1">
      <c r="A27" s="333" t="s">
        <v>488</v>
      </c>
      <c r="B27" s="261" t="s">
        <v>56</v>
      </c>
      <c r="C27" s="328">
        <v>7</v>
      </c>
      <c r="D27" s="118"/>
      <c r="E27" s="118"/>
      <c r="F27" s="330"/>
      <c r="G27" s="361">
        <v>3.5</v>
      </c>
      <c r="H27" s="348">
        <f t="shared" si="5"/>
        <v>105</v>
      </c>
      <c r="I27" s="125">
        <v>12</v>
      </c>
      <c r="J27" s="126" t="s">
        <v>127</v>
      </c>
      <c r="K27" s="122" t="s">
        <v>126</v>
      </c>
      <c r="L27" s="99"/>
      <c r="M27" s="318">
        <f>$H27-$I27</f>
        <v>93</v>
      </c>
      <c r="N27" s="321" t="s">
        <v>124</v>
      </c>
      <c r="O27" s="99"/>
      <c r="P27" s="273"/>
      <c r="Q27" s="242"/>
      <c r="R27" s="96"/>
      <c r="S27" s="246"/>
      <c r="T27" s="242"/>
      <c r="U27" s="96"/>
      <c r="V27" s="246"/>
    </row>
    <row r="28" spans="1:22" ht="15.75">
      <c r="A28" s="333" t="s">
        <v>164</v>
      </c>
      <c r="B28" s="262" t="s">
        <v>58</v>
      </c>
      <c r="C28" s="328"/>
      <c r="D28" s="118"/>
      <c r="E28" s="118"/>
      <c r="F28" s="330"/>
      <c r="G28" s="361">
        <f>SUM(G$29:G$30)</f>
        <v>16.5</v>
      </c>
      <c r="H28" s="356">
        <f>SUM(H$29:H$30)</f>
        <v>495</v>
      </c>
      <c r="I28" s="118"/>
      <c r="J28" s="117"/>
      <c r="K28" s="130"/>
      <c r="L28" s="117"/>
      <c r="M28" s="318"/>
      <c r="N28" s="320"/>
      <c r="O28" s="95"/>
      <c r="P28" s="246"/>
      <c r="Q28" s="242"/>
      <c r="R28" s="96"/>
      <c r="S28" s="246"/>
      <c r="T28" s="242"/>
      <c r="U28" s="96"/>
      <c r="V28" s="246"/>
    </row>
    <row r="29" spans="1:22" ht="15.75">
      <c r="A29" s="334"/>
      <c r="B29" s="260" t="s">
        <v>55</v>
      </c>
      <c r="C29" s="328"/>
      <c r="D29" s="118"/>
      <c r="E29" s="118"/>
      <c r="F29" s="330"/>
      <c r="G29" s="363">
        <v>9</v>
      </c>
      <c r="H29" s="355">
        <f t="shared" si="5"/>
        <v>270</v>
      </c>
      <c r="I29" s="118"/>
      <c r="J29" s="117"/>
      <c r="K29" s="130"/>
      <c r="L29" s="117"/>
      <c r="M29" s="318"/>
      <c r="N29" s="320"/>
      <c r="O29" s="95"/>
      <c r="P29" s="246"/>
      <c r="Q29" s="242"/>
      <c r="R29" s="96"/>
      <c r="S29" s="246"/>
      <c r="T29" s="242"/>
      <c r="U29" s="96"/>
      <c r="V29" s="246"/>
    </row>
    <row r="30" spans="1:22" s="58" customFormat="1" ht="15.75">
      <c r="A30" s="333" t="s">
        <v>165</v>
      </c>
      <c r="B30" s="261" t="s">
        <v>56</v>
      </c>
      <c r="C30" s="328"/>
      <c r="D30" s="118"/>
      <c r="E30" s="118"/>
      <c r="F30" s="330"/>
      <c r="G30" s="364">
        <v>7.5</v>
      </c>
      <c r="H30" s="357">
        <f>SUM(H$31:H$32)</f>
        <v>225</v>
      </c>
      <c r="I30" s="190">
        <f>SUM(I$31:I$32)</f>
        <v>28</v>
      </c>
      <c r="J30" s="126">
        <v>20</v>
      </c>
      <c r="K30" s="131"/>
      <c r="L30" s="126">
        <v>8</v>
      </c>
      <c r="M30" s="318">
        <f>SUM(M$31:M$32)</f>
        <v>197</v>
      </c>
      <c r="N30" s="321"/>
      <c r="O30" s="99"/>
      <c r="P30" s="273"/>
      <c r="Q30" s="242"/>
      <c r="R30" s="96"/>
      <c r="S30" s="246"/>
      <c r="T30" s="242"/>
      <c r="U30" s="96"/>
      <c r="V30" s="246"/>
    </row>
    <row r="31" spans="1:22" s="58" customFormat="1" ht="15.75">
      <c r="A31" s="333" t="s">
        <v>300</v>
      </c>
      <c r="B31" s="261" t="s">
        <v>56</v>
      </c>
      <c r="C31" s="328">
        <v>7</v>
      </c>
      <c r="D31" s="118"/>
      <c r="E31" s="118"/>
      <c r="F31" s="330"/>
      <c r="G31" s="364">
        <v>4</v>
      </c>
      <c r="H31" s="348">
        <f t="shared" si="5"/>
        <v>120</v>
      </c>
      <c r="I31" s="125">
        <v>16</v>
      </c>
      <c r="J31" s="122" t="s">
        <v>140</v>
      </c>
      <c r="K31" s="131"/>
      <c r="L31" s="122" t="s">
        <v>358</v>
      </c>
      <c r="M31" s="318">
        <f>$H31-$I31</f>
        <v>104</v>
      </c>
      <c r="N31" s="321" t="s">
        <v>490</v>
      </c>
      <c r="O31" s="99"/>
      <c r="P31" s="273"/>
      <c r="Q31" s="242"/>
      <c r="R31" s="96"/>
      <c r="S31" s="246"/>
      <c r="T31" s="242"/>
      <c r="U31" s="96"/>
      <c r="V31" s="246"/>
    </row>
    <row r="32" spans="1:22" s="58" customFormat="1" ht="15.75">
      <c r="A32" s="333" t="s">
        <v>301</v>
      </c>
      <c r="B32" s="261" t="s">
        <v>56</v>
      </c>
      <c r="C32" s="328">
        <v>9</v>
      </c>
      <c r="D32" s="118"/>
      <c r="E32" s="118"/>
      <c r="F32" s="330"/>
      <c r="G32" s="364">
        <v>3.5</v>
      </c>
      <c r="H32" s="348">
        <f t="shared" si="5"/>
        <v>105</v>
      </c>
      <c r="I32" s="125">
        <v>12</v>
      </c>
      <c r="J32" s="122" t="s">
        <v>142</v>
      </c>
      <c r="K32" s="131"/>
      <c r="L32" s="122" t="s">
        <v>358</v>
      </c>
      <c r="M32" s="318">
        <f>$H32-$I32</f>
        <v>93</v>
      </c>
      <c r="N32" s="321"/>
      <c r="O32" s="99"/>
      <c r="P32" s="273" t="s">
        <v>124</v>
      </c>
      <c r="Q32" s="242"/>
      <c r="R32" s="96"/>
      <c r="S32" s="246"/>
      <c r="T32" s="242"/>
      <c r="U32" s="96"/>
      <c r="V32" s="246"/>
    </row>
    <row r="33" spans="1:22" ht="31.5">
      <c r="A33" s="333" t="s">
        <v>166</v>
      </c>
      <c r="B33" s="262" t="s">
        <v>64</v>
      </c>
      <c r="C33" s="328"/>
      <c r="D33" s="118"/>
      <c r="E33" s="118"/>
      <c r="F33" s="330"/>
      <c r="G33" s="364">
        <f>SUM(G$34:G$35)</f>
        <v>8</v>
      </c>
      <c r="H33" s="357">
        <f>SUM(H$34:H$35)</f>
        <v>240</v>
      </c>
      <c r="I33" s="118"/>
      <c r="J33" s="117"/>
      <c r="K33" s="130"/>
      <c r="L33" s="117"/>
      <c r="M33" s="318"/>
      <c r="N33" s="320"/>
      <c r="O33" s="95"/>
      <c r="P33" s="246"/>
      <c r="Q33" s="242"/>
      <c r="R33" s="96"/>
      <c r="S33" s="246"/>
      <c r="T33" s="242"/>
      <c r="U33" s="96"/>
      <c r="V33" s="246"/>
    </row>
    <row r="34" spans="1:22" ht="15.75">
      <c r="A34" s="334"/>
      <c r="B34" s="260" t="s">
        <v>55</v>
      </c>
      <c r="C34" s="328"/>
      <c r="D34" s="118"/>
      <c r="E34" s="118"/>
      <c r="F34" s="330"/>
      <c r="G34" s="363">
        <v>5.5</v>
      </c>
      <c r="H34" s="355">
        <f t="shared" si="5"/>
        <v>165</v>
      </c>
      <c r="I34" s="118"/>
      <c r="J34" s="117"/>
      <c r="K34" s="130"/>
      <c r="L34" s="117"/>
      <c r="M34" s="318"/>
      <c r="N34" s="320"/>
      <c r="O34" s="95"/>
      <c r="P34" s="246"/>
      <c r="Q34" s="242"/>
      <c r="R34" s="96"/>
      <c r="S34" s="246"/>
      <c r="T34" s="242"/>
      <c r="U34" s="96"/>
      <c r="V34" s="246"/>
    </row>
    <row r="35" spans="1:22" s="58" customFormat="1" ht="15.75">
      <c r="A35" s="333" t="s">
        <v>302</v>
      </c>
      <c r="B35" s="261" t="s">
        <v>56</v>
      </c>
      <c r="C35" s="328">
        <v>7</v>
      </c>
      <c r="D35" s="118"/>
      <c r="E35" s="118"/>
      <c r="F35" s="330"/>
      <c r="G35" s="364">
        <v>2.5</v>
      </c>
      <c r="H35" s="348">
        <f t="shared" si="5"/>
        <v>75</v>
      </c>
      <c r="I35" s="125">
        <v>4</v>
      </c>
      <c r="J35" s="122" t="s">
        <v>127</v>
      </c>
      <c r="K35" s="131"/>
      <c r="L35" s="1345" t="s">
        <v>143</v>
      </c>
      <c r="M35" s="318">
        <f>$H35-$I35</f>
        <v>71</v>
      </c>
      <c r="N35" s="321" t="s">
        <v>139</v>
      </c>
      <c r="O35" s="99"/>
      <c r="P35" s="246"/>
      <c r="Q35" s="242"/>
      <c r="R35" s="96"/>
      <c r="S35" s="246"/>
      <c r="T35" s="242"/>
      <c r="U35" s="96"/>
      <c r="V35" s="246"/>
    </row>
    <row r="36" spans="1:22" ht="15.75">
      <c r="A36" s="333" t="s">
        <v>167</v>
      </c>
      <c r="B36" s="262" t="s">
        <v>62</v>
      </c>
      <c r="C36" s="328"/>
      <c r="D36" s="118"/>
      <c r="E36" s="118"/>
      <c r="F36" s="330"/>
      <c r="G36" s="364">
        <f>SUM(G$37:G$38)</f>
        <v>8.5</v>
      </c>
      <c r="H36" s="357">
        <f>SUM(H$37:H$38)</f>
        <v>255</v>
      </c>
      <c r="I36" s="130"/>
      <c r="J36" s="117"/>
      <c r="K36" s="130"/>
      <c r="L36" s="117"/>
      <c r="M36" s="318"/>
      <c r="N36" s="320"/>
      <c r="O36" s="95"/>
      <c r="P36" s="246"/>
      <c r="Q36" s="242"/>
      <c r="R36" s="96"/>
      <c r="S36" s="246"/>
      <c r="T36" s="242"/>
      <c r="U36" s="96"/>
      <c r="V36" s="246"/>
    </row>
    <row r="37" spans="1:22" ht="15.75">
      <c r="A37" s="334"/>
      <c r="B37" s="260" t="s">
        <v>55</v>
      </c>
      <c r="C37" s="328"/>
      <c r="D37" s="118"/>
      <c r="E37" s="118"/>
      <c r="F37" s="330"/>
      <c r="G37" s="363">
        <v>3.5</v>
      </c>
      <c r="H37" s="355">
        <f t="shared" si="5"/>
        <v>105</v>
      </c>
      <c r="I37" s="130"/>
      <c r="J37" s="117"/>
      <c r="K37" s="130"/>
      <c r="L37" s="117"/>
      <c r="M37" s="318"/>
      <c r="N37" s="320"/>
      <c r="O37" s="95"/>
      <c r="P37" s="246"/>
      <c r="Q37" s="242"/>
      <c r="R37" s="96"/>
      <c r="S37" s="246"/>
      <c r="T37" s="242"/>
      <c r="U37" s="96"/>
      <c r="V37" s="246"/>
    </row>
    <row r="38" spans="1:22" s="58" customFormat="1" ht="15.75">
      <c r="A38" s="333" t="s">
        <v>168</v>
      </c>
      <c r="B38" s="261" t="s">
        <v>56</v>
      </c>
      <c r="C38" s="265">
        <v>10</v>
      </c>
      <c r="D38" s="118"/>
      <c r="E38" s="118"/>
      <c r="F38" s="330"/>
      <c r="G38" s="364">
        <v>5</v>
      </c>
      <c r="H38" s="348">
        <f t="shared" si="5"/>
        <v>150</v>
      </c>
      <c r="I38" s="126">
        <v>10</v>
      </c>
      <c r="J38" s="122" t="s">
        <v>142</v>
      </c>
      <c r="K38" s="131"/>
      <c r="L38" s="122" t="s">
        <v>143</v>
      </c>
      <c r="M38" s="318">
        <f>$H38-$I38</f>
        <v>140</v>
      </c>
      <c r="N38" s="321"/>
      <c r="O38" s="99"/>
      <c r="P38" s="273"/>
      <c r="Q38" s="276" t="s">
        <v>279</v>
      </c>
      <c r="R38" s="101"/>
      <c r="S38" s="246"/>
      <c r="T38" s="242"/>
      <c r="U38" s="96"/>
      <c r="V38" s="246"/>
    </row>
    <row r="39" spans="1:22" ht="31.5">
      <c r="A39" s="333" t="s">
        <v>169</v>
      </c>
      <c r="B39" s="263" t="s">
        <v>175</v>
      </c>
      <c r="C39" s="328"/>
      <c r="D39" s="118"/>
      <c r="E39" s="118"/>
      <c r="F39" s="330"/>
      <c r="G39" s="364">
        <f>SUM(G$40:G$42)</f>
        <v>4</v>
      </c>
      <c r="H39" s="357">
        <f>SUM(H$40:H$42)</f>
        <v>120</v>
      </c>
      <c r="I39" s="119"/>
      <c r="J39" s="120"/>
      <c r="K39" s="121"/>
      <c r="L39" s="120"/>
      <c r="M39" s="318"/>
      <c r="N39" s="320"/>
      <c r="O39" s="95"/>
      <c r="P39" s="246"/>
      <c r="Q39" s="242"/>
      <c r="R39" s="96"/>
      <c r="S39" s="246"/>
      <c r="T39" s="242"/>
      <c r="U39" s="96"/>
      <c r="V39" s="246"/>
    </row>
    <row r="40" spans="1:22" ht="20.25" customHeight="1">
      <c r="A40" s="333"/>
      <c r="B40" s="260" t="s">
        <v>174</v>
      </c>
      <c r="C40" s="328"/>
      <c r="D40" s="118"/>
      <c r="E40" s="118"/>
      <c r="F40" s="330"/>
      <c r="G40" s="363">
        <v>2</v>
      </c>
      <c r="H40" s="355">
        <f t="shared" si="5"/>
        <v>60</v>
      </c>
      <c r="I40" s="119"/>
      <c r="J40" s="120"/>
      <c r="K40" s="121"/>
      <c r="L40" s="120"/>
      <c r="M40" s="318"/>
      <c r="N40" s="320"/>
      <c r="O40" s="95"/>
      <c r="P40" s="246"/>
      <c r="Q40" s="242"/>
      <c r="R40" s="96"/>
      <c r="S40" s="246"/>
      <c r="T40" s="242"/>
      <c r="U40" s="96"/>
      <c r="V40" s="246"/>
    </row>
    <row r="41" spans="1:22" ht="15.75">
      <c r="A41" s="333"/>
      <c r="B41" s="260" t="s">
        <v>176</v>
      </c>
      <c r="C41" s="328"/>
      <c r="D41" s="118"/>
      <c r="E41" s="118"/>
      <c r="F41" s="330"/>
      <c r="G41" s="363">
        <v>0.5</v>
      </c>
      <c r="H41" s="355">
        <f t="shared" si="5"/>
        <v>15</v>
      </c>
      <c r="I41" s="119"/>
      <c r="J41" s="120"/>
      <c r="K41" s="121"/>
      <c r="L41" s="120"/>
      <c r="M41" s="318"/>
      <c r="N41" s="320"/>
      <c r="O41" s="95"/>
      <c r="P41" s="246"/>
      <c r="Q41" s="242"/>
      <c r="R41" s="96"/>
      <c r="S41" s="246"/>
      <c r="T41" s="242"/>
      <c r="U41" s="96"/>
      <c r="V41" s="246"/>
    </row>
    <row r="42" spans="1:22" s="58" customFormat="1" ht="15.75">
      <c r="A42" s="333" t="s">
        <v>181</v>
      </c>
      <c r="B42" s="261" t="s">
        <v>56</v>
      </c>
      <c r="C42" s="265">
        <v>13</v>
      </c>
      <c r="D42" s="118"/>
      <c r="E42" s="118"/>
      <c r="F42" s="330"/>
      <c r="G42" s="364">
        <v>1.5</v>
      </c>
      <c r="H42" s="348">
        <f t="shared" si="5"/>
        <v>45</v>
      </c>
      <c r="I42" s="473">
        <v>4</v>
      </c>
      <c r="J42" s="475" t="s">
        <v>127</v>
      </c>
      <c r="K42" s="126"/>
      <c r="L42" s="99"/>
      <c r="M42" s="318">
        <f>$H42-$I42</f>
        <v>41</v>
      </c>
      <c r="N42" s="320"/>
      <c r="O42" s="95"/>
      <c r="P42" s="246"/>
      <c r="Q42" s="242"/>
      <c r="R42" s="96"/>
      <c r="S42" s="246"/>
      <c r="T42" s="1139" t="s">
        <v>127</v>
      </c>
      <c r="U42" s="133"/>
      <c r="V42" s="246"/>
    </row>
    <row r="43" spans="1:22" s="58" customFormat="1" ht="31.5">
      <c r="A43" s="333"/>
      <c r="B43" s="262" t="s">
        <v>99</v>
      </c>
      <c r="C43" s="265"/>
      <c r="D43" s="117"/>
      <c r="E43" s="117"/>
      <c r="F43" s="266"/>
      <c r="G43" s="361">
        <f>H43/30</f>
        <v>3</v>
      </c>
      <c r="H43" s="358">
        <v>90</v>
      </c>
      <c r="I43" s="119"/>
      <c r="J43" s="120"/>
      <c r="K43" s="121"/>
      <c r="L43" s="120"/>
      <c r="M43" s="270"/>
      <c r="N43" s="272"/>
      <c r="O43" s="95"/>
      <c r="P43" s="246"/>
      <c r="Q43" s="242"/>
      <c r="R43" s="96"/>
      <c r="S43" s="246"/>
      <c r="T43" s="242"/>
      <c r="U43" s="96"/>
      <c r="V43" s="246"/>
    </row>
    <row r="44" spans="1:22" s="58" customFormat="1" ht="15.75">
      <c r="A44" s="333"/>
      <c r="B44" s="260" t="s">
        <v>55</v>
      </c>
      <c r="C44" s="265"/>
      <c r="D44" s="117"/>
      <c r="E44" s="117"/>
      <c r="F44" s="266"/>
      <c r="G44" s="471">
        <f>H44/30</f>
        <v>1</v>
      </c>
      <c r="H44" s="465">
        <v>30</v>
      </c>
      <c r="I44" s="119"/>
      <c r="J44" s="120"/>
      <c r="K44" s="121"/>
      <c r="L44" s="120"/>
      <c r="M44" s="270"/>
      <c r="N44" s="272"/>
      <c r="O44" s="95"/>
      <c r="P44" s="246"/>
      <c r="Q44" s="242"/>
      <c r="R44" s="96"/>
      <c r="S44" s="246"/>
      <c r="T44" s="242"/>
      <c r="U44" s="96"/>
      <c r="V44" s="246"/>
    </row>
    <row r="45" spans="1:22" s="58" customFormat="1" ht="15.75">
      <c r="A45" s="333"/>
      <c r="B45" s="279" t="s">
        <v>56</v>
      </c>
      <c r="C45" s="850">
        <v>13</v>
      </c>
      <c r="D45" s="128"/>
      <c r="E45" s="128"/>
      <c r="F45" s="280"/>
      <c r="G45" s="472">
        <f>H45/30</f>
        <v>2</v>
      </c>
      <c r="H45" s="470">
        <v>60</v>
      </c>
      <c r="I45" s="129">
        <v>4</v>
      </c>
      <c r="J45" s="214" t="s">
        <v>127</v>
      </c>
      <c r="K45" s="181"/>
      <c r="L45" s="110"/>
      <c r="M45" s="844">
        <f>H45-I45</f>
        <v>56</v>
      </c>
      <c r="N45" s="272"/>
      <c r="O45" s="95"/>
      <c r="P45" s="246"/>
      <c r="Q45" s="242"/>
      <c r="R45" s="96"/>
      <c r="S45" s="246"/>
      <c r="T45" s="276" t="s">
        <v>127</v>
      </c>
      <c r="U45" s="96"/>
      <c r="V45" s="246"/>
    </row>
    <row r="46" spans="1:22" ht="15.75">
      <c r="A46" s="333" t="s">
        <v>170</v>
      </c>
      <c r="B46" s="262" t="s">
        <v>57</v>
      </c>
      <c r="C46" s="328"/>
      <c r="D46" s="118"/>
      <c r="E46" s="118"/>
      <c r="F46" s="330"/>
      <c r="G46" s="1320">
        <f>SUM(G$47:G$48)</f>
        <v>11</v>
      </c>
      <c r="H46" s="357">
        <f>SUM(H$47:H$48)</f>
        <v>330</v>
      </c>
      <c r="I46" s="130"/>
      <c r="J46" s="117"/>
      <c r="K46" s="130"/>
      <c r="L46" s="117"/>
      <c r="M46" s="318"/>
      <c r="N46" s="320"/>
      <c r="O46" s="95"/>
      <c r="P46" s="246"/>
      <c r="Q46" s="242"/>
      <c r="R46" s="96"/>
      <c r="S46" s="246"/>
      <c r="T46" s="242"/>
      <c r="U46" s="96"/>
      <c r="V46" s="246"/>
    </row>
    <row r="47" spans="1:22" ht="15.75">
      <c r="A47" s="334"/>
      <c r="B47" s="260" t="s">
        <v>55</v>
      </c>
      <c r="C47" s="328"/>
      <c r="D47" s="118"/>
      <c r="E47" s="118"/>
      <c r="F47" s="330"/>
      <c r="G47" s="363">
        <v>5.5</v>
      </c>
      <c r="H47" s="355">
        <f t="shared" si="5"/>
        <v>165</v>
      </c>
      <c r="I47" s="130"/>
      <c r="J47" s="117"/>
      <c r="K47" s="130"/>
      <c r="L47" s="117"/>
      <c r="M47" s="318"/>
      <c r="N47" s="320"/>
      <c r="O47" s="95"/>
      <c r="P47" s="246"/>
      <c r="Q47" s="242"/>
      <c r="R47" s="96"/>
      <c r="S47" s="246"/>
      <c r="T47" s="242"/>
      <c r="U47" s="96"/>
      <c r="V47" s="246"/>
    </row>
    <row r="48" spans="1:22" s="58" customFormat="1" ht="15.75">
      <c r="A48" s="333" t="s">
        <v>171</v>
      </c>
      <c r="B48" s="261" t="s">
        <v>56</v>
      </c>
      <c r="C48" s="328"/>
      <c r="D48" s="118"/>
      <c r="E48" s="118"/>
      <c r="F48" s="330"/>
      <c r="G48" s="364">
        <v>5.5</v>
      </c>
      <c r="H48" s="357">
        <f>SUM(H$49:H$50)</f>
        <v>165</v>
      </c>
      <c r="I48" s="190">
        <f>SUM(I$49:I$50)</f>
        <v>28</v>
      </c>
      <c r="J48" s="126">
        <v>16</v>
      </c>
      <c r="K48" s="131">
        <v>12</v>
      </c>
      <c r="L48" s="122"/>
      <c r="M48" s="318">
        <f>SUM(M$49:M$50)</f>
        <v>137</v>
      </c>
      <c r="N48" s="321"/>
      <c r="O48" s="99"/>
      <c r="P48" s="273"/>
      <c r="Q48" s="242"/>
      <c r="R48" s="96"/>
      <c r="S48" s="246"/>
      <c r="T48" s="242"/>
      <c r="U48" s="96"/>
      <c r="V48" s="246"/>
    </row>
    <row r="49" spans="1:22" s="58" customFormat="1" ht="15.75">
      <c r="A49" s="333" t="s">
        <v>182</v>
      </c>
      <c r="B49" s="261" t="s">
        <v>56</v>
      </c>
      <c r="C49" s="328"/>
      <c r="D49" s="1321">
        <v>7</v>
      </c>
      <c r="E49" s="118"/>
      <c r="F49" s="330"/>
      <c r="G49" s="364">
        <v>3</v>
      </c>
      <c r="H49" s="348">
        <f t="shared" si="5"/>
        <v>90</v>
      </c>
      <c r="I49" s="125">
        <v>14</v>
      </c>
      <c r="J49" s="122" t="s">
        <v>142</v>
      </c>
      <c r="K49" s="131" t="s">
        <v>141</v>
      </c>
      <c r="L49" s="122"/>
      <c r="M49" s="318">
        <f>$H49-$I49</f>
        <v>76</v>
      </c>
      <c r="N49" s="321" t="s">
        <v>144</v>
      </c>
      <c r="O49" s="99"/>
      <c r="P49" s="273"/>
      <c r="Q49" s="242"/>
      <c r="R49" s="96"/>
      <c r="S49" s="246"/>
      <c r="T49" s="242"/>
      <c r="U49" s="96"/>
      <c r="V49" s="246"/>
    </row>
    <row r="50" spans="1:22" s="58" customFormat="1" ht="15.75">
      <c r="A50" s="333" t="s">
        <v>183</v>
      </c>
      <c r="B50" s="261" t="s">
        <v>56</v>
      </c>
      <c r="C50" s="265">
        <v>9</v>
      </c>
      <c r="D50" s="118"/>
      <c r="E50" s="118"/>
      <c r="F50" s="330"/>
      <c r="G50" s="364">
        <v>2.5</v>
      </c>
      <c r="H50" s="348">
        <f t="shared" si="5"/>
        <v>75</v>
      </c>
      <c r="I50" s="125">
        <v>14</v>
      </c>
      <c r="J50" s="122" t="s">
        <v>142</v>
      </c>
      <c r="K50" s="131" t="s">
        <v>141</v>
      </c>
      <c r="L50" s="122"/>
      <c r="M50" s="318">
        <f>$H50-$I50</f>
        <v>61</v>
      </c>
      <c r="N50" s="321"/>
      <c r="O50" s="99"/>
      <c r="P50" s="273" t="s">
        <v>144</v>
      </c>
      <c r="Q50" s="242"/>
      <c r="R50" s="96"/>
      <c r="S50" s="246"/>
      <c r="T50" s="242"/>
      <c r="U50" s="96"/>
      <c r="V50" s="246"/>
    </row>
    <row r="51" spans="1:22" ht="15.75">
      <c r="A51" s="333" t="s">
        <v>172</v>
      </c>
      <c r="B51" s="262" t="s">
        <v>59</v>
      </c>
      <c r="C51" s="328"/>
      <c r="D51" s="118"/>
      <c r="E51" s="118"/>
      <c r="F51" s="330"/>
      <c r="G51" s="365">
        <f>SUM(G$52:G$53)</f>
        <v>5</v>
      </c>
      <c r="H51" s="358">
        <f>SUM(H$52:H$53)</f>
        <v>150</v>
      </c>
      <c r="I51" s="118"/>
      <c r="J51" s="117"/>
      <c r="K51" s="130"/>
      <c r="L51" s="117"/>
      <c r="M51" s="318"/>
      <c r="N51" s="320"/>
      <c r="O51" s="95"/>
      <c r="P51" s="246"/>
      <c r="Q51" s="242"/>
      <c r="R51" s="96"/>
      <c r="S51" s="246"/>
      <c r="T51" s="242"/>
      <c r="U51" s="96"/>
      <c r="V51" s="246"/>
    </row>
    <row r="52" spans="1:22" ht="15.75">
      <c r="A52" s="334"/>
      <c r="B52" s="260" t="s">
        <v>55</v>
      </c>
      <c r="C52" s="328"/>
      <c r="D52" s="118"/>
      <c r="E52" s="118"/>
      <c r="F52" s="330"/>
      <c r="G52" s="363">
        <v>2.5</v>
      </c>
      <c r="H52" s="355">
        <f t="shared" si="5"/>
        <v>75</v>
      </c>
      <c r="I52" s="118"/>
      <c r="J52" s="117"/>
      <c r="K52" s="130"/>
      <c r="L52" s="117"/>
      <c r="M52" s="318"/>
      <c r="N52" s="320"/>
      <c r="O52" s="95"/>
      <c r="P52" s="246"/>
      <c r="Q52" s="242"/>
      <c r="R52" s="96"/>
      <c r="S52" s="246"/>
      <c r="T52" s="242"/>
      <c r="U52" s="96"/>
      <c r="V52" s="246"/>
    </row>
    <row r="53" spans="1:22" s="58" customFormat="1" ht="16.5" thickBot="1">
      <c r="A53" s="337" t="s">
        <v>303</v>
      </c>
      <c r="B53" s="279" t="s">
        <v>56</v>
      </c>
      <c r="C53" s="849">
        <v>7</v>
      </c>
      <c r="D53" s="127"/>
      <c r="E53" s="127"/>
      <c r="F53" s="331"/>
      <c r="G53" s="366">
        <v>2.5</v>
      </c>
      <c r="H53" s="367">
        <f t="shared" si="5"/>
        <v>75</v>
      </c>
      <c r="I53" s="129">
        <v>4</v>
      </c>
      <c r="J53" s="181">
        <v>4</v>
      </c>
      <c r="K53" s="368"/>
      <c r="L53" s="181"/>
      <c r="M53" s="369">
        <f>$H53-$I53</f>
        <v>71</v>
      </c>
      <c r="N53" s="325" t="s">
        <v>127</v>
      </c>
      <c r="O53" s="110"/>
      <c r="P53" s="239"/>
      <c r="Q53" s="243"/>
      <c r="R53" s="94"/>
      <c r="S53" s="239"/>
      <c r="T53" s="243"/>
      <c r="U53" s="94"/>
      <c r="V53" s="239"/>
    </row>
    <row r="54" spans="1:22" ht="17.25" customHeight="1" thickBot="1">
      <c r="A54" s="1830" t="s">
        <v>486</v>
      </c>
      <c r="B54" s="1833"/>
      <c r="C54" s="255"/>
      <c r="D54" s="111"/>
      <c r="E54" s="111"/>
      <c r="F54" s="256"/>
      <c r="G54" s="370">
        <f>G$24+G$25+G$28+G$33+G$36+G$39+G$46+G$51</f>
        <v>62.5</v>
      </c>
      <c r="H54" s="373">
        <f>H$24+H$25+H$28+H$33+H$36+H$39+H$46+H$51</f>
        <v>1770</v>
      </c>
      <c r="I54" s="374"/>
      <c r="J54" s="374"/>
      <c r="K54" s="374"/>
      <c r="L54" s="374"/>
      <c r="M54" s="375"/>
      <c r="N54" s="371"/>
      <c r="O54" s="111"/>
      <c r="P54" s="245"/>
      <c r="Q54" s="244"/>
      <c r="R54" s="114"/>
      <c r="S54" s="245"/>
      <c r="T54" s="244"/>
      <c r="U54" s="114"/>
      <c r="V54" s="245"/>
    </row>
    <row r="55" spans="1:22" ht="18" customHeight="1" thickBot="1">
      <c r="A55" s="1810" t="s">
        <v>79</v>
      </c>
      <c r="B55" s="1834"/>
      <c r="C55" s="255"/>
      <c r="D55" s="111"/>
      <c r="E55" s="111"/>
      <c r="F55" s="256"/>
      <c r="G55" s="372">
        <f>SUMIF($B$24:$B$53,"на базі ВНЗ 1 рівня",G$24:G$53)+G$24+G$40+G$41</f>
        <v>35.5</v>
      </c>
      <c r="H55" s="377">
        <f>SUMIF($B$24:$B$53,"на базі ВНЗ 1 рівня",H$24:H$53)+H$24+H$40+H$41</f>
        <v>1065</v>
      </c>
      <c r="I55" s="378"/>
      <c r="J55" s="290"/>
      <c r="K55" s="378"/>
      <c r="L55" s="290"/>
      <c r="M55" s="379"/>
      <c r="N55" s="371"/>
      <c r="O55" s="111"/>
      <c r="P55" s="245"/>
      <c r="Q55" s="244"/>
      <c r="R55" s="114"/>
      <c r="S55" s="245"/>
      <c r="T55" s="244"/>
      <c r="U55" s="114"/>
      <c r="V55" s="245"/>
    </row>
    <row r="56" spans="1:22" ht="20.25" customHeight="1" thickBot="1">
      <c r="A56" s="1815" t="s">
        <v>247</v>
      </c>
      <c r="B56" s="1832"/>
      <c r="C56" s="851"/>
      <c r="D56" s="852"/>
      <c r="E56" s="852"/>
      <c r="F56" s="853"/>
      <c r="G56" s="1204">
        <f>G45+G27+G$30+G$35+G$38+G$42+G$48+G$53</f>
        <v>30</v>
      </c>
      <c r="H56" s="1204">
        <f>H45+H27+H$30+H$35+H$38+H$42+H$48+H$53</f>
        <v>900</v>
      </c>
      <c r="I56" s="1204">
        <f>I45+I27+I$30+I$35+I$38+I$42+I$48+I$53</f>
        <v>94</v>
      </c>
      <c r="J56" s="1140">
        <v>64</v>
      </c>
      <c r="K56" s="1140">
        <v>20</v>
      </c>
      <c r="L56" s="1140"/>
      <c r="M56" s="1141">
        <f>SUM(M27,M30,M35,M38,M42,M48,M53,M45)</f>
        <v>806</v>
      </c>
      <c r="N56" s="1142" t="s">
        <v>529</v>
      </c>
      <c r="O56" s="1143"/>
      <c r="P56" s="1144" t="s">
        <v>492</v>
      </c>
      <c r="Q56" s="1145" t="s">
        <v>279</v>
      </c>
      <c r="R56" s="1146"/>
      <c r="S56" s="1144"/>
      <c r="T56" s="1155" t="s">
        <v>142</v>
      </c>
      <c r="U56" s="1146"/>
      <c r="V56" s="1147"/>
    </row>
    <row r="57" spans="1:22" ht="20.25" customHeight="1" thickBot="1">
      <c r="A57" s="1830" t="s">
        <v>485</v>
      </c>
      <c r="B57" s="1833"/>
      <c r="C57" s="851"/>
      <c r="D57" s="852"/>
      <c r="E57" s="852"/>
      <c r="F57" s="853"/>
      <c r="G57" s="1204">
        <f aca="true" t="shared" si="6" ref="G57:H59">G20+G54</f>
        <v>84</v>
      </c>
      <c r="H57" s="1205">
        <f t="shared" si="6"/>
        <v>2415</v>
      </c>
      <c r="I57" s="1140"/>
      <c r="J57" s="316"/>
      <c r="K57" s="316"/>
      <c r="L57" s="316"/>
      <c r="M57" s="317"/>
      <c r="N57" s="854"/>
      <c r="O57" s="290"/>
      <c r="P57" s="338"/>
      <c r="Q57" s="339"/>
      <c r="R57" s="340"/>
      <c r="S57" s="338"/>
      <c r="T57" s="339"/>
      <c r="U57" s="340"/>
      <c r="V57" s="855"/>
    </row>
    <row r="58" spans="1:22" ht="20.25" customHeight="1" thickBot="1">
      <c r="A58" s="1810" t="s">
        <v>79</v>
      </c>
      <c r="B58" s="1834"/>
      <c r="C58" s="851"/>
      <c r="D58" s="852"/>
      <c r="E58" s="852"/>
      <c r="F58" s="853"/>
      <c r="G58" s="1206">
        <f t="shared" si="6"/>
        <v>54</v>
      </c>
      <c r="H58" s="1207">
        <f t="shared" si="6"/>
        <v>1620</v>
      </c>
      <c r="I58" s="1140"/>
      <c r="J58" s="316"/>
      <c r="K58" s="316"/>
      <c r="L58" s="316"/>
      <c r="M58" s="317"/>
      <c r="N58" s="854"/>
      <c r="O58" s="290"/>
      <c r="P58" s="338"/>
      <c r="Q58" s="339"/>
      <c r="R58" s="340"/>
      <c r="S58" s="338"/>
      <c r="T58" s="339"/>
      <c r="U58" s="340"/>
      <c r="V58" s="855"/>
    </row>
    <row r="59" spans="1:22" ht="20.25" customHeight="1" thickBot="1">
      <c r="A59" s="1810" t="s">
        <v>483</v>
      </c>
      <c r="B59" s="1811"/>
      <c r="C59" s="255"/>
      <c r="D59" s="111"/>
      <c r="E59" s="111"/>
      <c r="F59" s="256"/>
      <c r="G59" s="1208">
        <f t="shared" si="6"/>
        <v>33</v>
      </c>
      <c r="H59" s="1209">
        <f t="shared" si="6"/>
        <v>990</v>
      </c>
      <c r="I59" s="1148">
        <f>I22+I56</f>
        <v>98</v>
      </c>
      <c r="J59" s="1148">
        <f>J22+J56</f>
        <v>68</v>
      </c>
      <c r="K59" s="1148">
        <f>K22+K56</f>
        <v>20</v>
      </c>
      <c r="L59" s="1148">
        <f>L22+L56</f>
        <v>4</v>
      </c>
      <c r="M59" s="1148">
        <f>M22+M56</f>
        <v>888</v>
      </c>
      <c r="N59" s="1142" t="s">
        <v>530</v>
      </c>
      <c r="O59" s="1149"/>
      <c r="P59" s="1144" t="s">
        <v>492</v>
      </c>
      <c r="Q59" s="1145" t="s">
        <v>279</v>
      </c>
      <c r="R59" s="1152"/>
      <c r="S59" s="1150"/>
      <c r="T59" s="1155" t="s">
        <v>142</v>
      </c>
      <c r="U59" s="1153"/>
      <c r="V59" s="1154"/>
    </row>
    <row r="60" spans="1:22" ht="20.25" customHeight="1" thickBot="1">
      <c r="A60" s="1851" t="s">
        <v>178</v>
      </c>
      <c r="B60" s="1736"/>
      <c r="C60" s="1736"/>
      <c r="D60" s="1736"/>
      <c r="E60" s="1736"/>
      <c r="F60" s="1736"/>
      <c r="G60" s="1736"/>
      <c r="H60" s="1736"/>
      <c r="I60" s="1736"/>
      <c r="J60" s="1736"/>
      <c r="K60" s="1736"/>
      <c r="L60" s="1736"/>
      <c r="M60" s="1736"/>
      <c r="N60" s="1736"/>
      <c r="O60" s="1736"/>
      <c r="P60" s="1736"/>
      <c r="Q60" s="1736"/>
      <c r="R60" s="1736"/>
      <c r="S60" s="1736"/>
      <c r="T60" s="1736"/>
      <c r="U60" s="1736"/>
      <c r="V60" s="1852"/>
    </row>
    <row r="61" spans="1:22" ht="20.25" customHeight="1" thickBot="1">
      <c r="A61" s="1851" t="s">
        <v>350</v>
      </c>
      <c r="B61" s="1736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1736"/>
      <c r="T61" s="1736"/>
      <c r="U61" s="1736"/>
      <c r="V61" s="1852"/>
    </row>
    <row r="62" spans="1:22" ht="20.25" customHeight="1" thickBot="1">
      <c r="A62" s="1801" t="s">
        <v>351</v>
      </c>
      <c r="B62" s="1802"/>
      <c r="C62" s="1802"/>
      <c r="D62" s="1802"/>
      <c r="E62" s="1802"/>
      <c r="F62" s="1802"/>
      <c r="G62" s="1802"/>
      <c r="H62" s="1802"/>
      <c r="I62" s="1802"/>
      <c r="J62" s="1802"/>
      <c r="K62" s="1802"/>
      <c r="L62" s="1802"/>
      <c r="M62" s="1802"/>
      <c r="N62" s="1802"/>
      <c r="O62" s="1802"/>
      <c r="P62" s="1802"/>
      <c r="Q62" s="1802"/>
      <c r="R62" s="1802"/>
      <c r="S62" s="1802"/>
      <c r="T62" s="1802"/>
      <c r="U62" s="1802"/>
      <c r="V62" s="1803"/>
    </row>
    <row r="63" spans="1:22" ht="32.25" customHeight="1">
      <c r="A63" s="332" t="s">
        <v>299</v>
      </c>
      <c r="B63" s="259" t="s">
        <v>65</v>
      </c>
      <c r="C63" s="327"/>
      <c r="D63" s="267"/>
      <c r="E63" s="267"/>
      <c r="F63" s="329"/>
      <c r="G63" s="359">
        <f>SUM(G64+G65)</f>
        <v>4.5</v>
      </c>
      <c r="H63" s="466">
        <f>SUM(H64+H65)</f>
        <v>135</v>
      </c>
      <c r="I63" s="464"/>
      <c r="J63" s="268"/>
      <c r="K63" s="269"/>
      <c r="L63" s="268"/>
      <c r="M63" s="326"/>
      <c r="N63" s="319"/>
      <c r="O63" s="157"/>
      <c r="P63" s="271"/>
      <c r="Q63" s="275"/>
      <c r="R63" s="206"/>
      <c r="S63" s="271"/>
      <c r="T63" s="275"/>
      <c r="U63" s="206"/>
      <c r="V63" s="271"/>
    </row>
    <row r="64" spans="1:22" ht="20.25" customHeight="1">
      <c r="A64" s="336"/>
      <c r="B64" s="260" t="s">
        <v>55</v>
      </c>
      <c r="C64" s="328"/>
      <c r="D64" s="118"/>
      <c r="E64" s="118"/>
      <c r="F64" s="330"/>
      <c r="G64" s="478">
        <v>1.5</v>
      </c>
      <c r="H64" s="479">
        <f>$G64*30</f>
        <v>45</v>
      </c>
      <c r="I64" s="465"/>
      <c r="J64" s="120"/>
      <c r="K64" s="121"/>
      <c r="L64" s="120"/>
      <c r="M64" s="318"/>
      <c r="N64" s="320"/>
      <c r="O64" s="95"/>
      <c r="P64" s="246"/>
      <c r="Q64" s="242"/>
      <c r="R64" s="96"/>
      <c r="S64" s="246"/>
      <c r="T64" s="242"/>
      <c r="U64" s="96"/>
      <c r="V64" s="246"/>
    </row>
    <row r="65" spans="1:22" ht="20.25" customHeight="1">
      <c r="A65" s="333" t="s">
        <v>304</v>
      </c>
      <c r="B65" s="261" t="s">
        <v>56</v>
      </c>
      <c r="C65" s="328"/>
      <c r="D65" s="116">
        <v>10</v>
      </c>
      <c r="E65" s="118"/>
      <c r="F65" s="330"/>
      <c r="G65" s="361">
        <v>3</v>
      </c>
      <c r="H65" s="467">
        <f>$G65*30</f>
        <v>90</v>
      </c>
      <c r="I65" s="358">
        <v>6</v>
      </c>
      <c r="J65" s="122" t="s">
        <v>127</v>
      </c>
      <c r="K65" s="126"/>
      <c r="L65" s="122" t="s">
        <v>143</v>
      </c>
      <c r="M65" s="318">
        <f>$H65-$I65</f>
        <v>84</v>
      </c>
      <c r="N65" s="321"/>
      <c r="O65" s="99"/>
      <c r="P65" s="273"/>
      <c r="Q65" s="276" t="s">
        <v>139</v>
      </c>
      <c r="R65" s="101"/>
      <c r="S65" s="273"/>
      <c r="T65" s="276"/>
      <c r="U65" s="101"/>
      <c r="V65" s="273"/>
    </row>
    <row r="66" spans="1:22" ht="32.25" customHeight="1">
      <c r="A66" s="333" t="s">
        <v>305</v>
      </c>
      <c r="B66" s="262" t="s">
        <v>68</v>
      </c>
      <c r="C66" s="328"/>
      <c r="D66" s="118"/>
      <c r="E66" s="118"/>
      <c r="F66" s="330"/>
      <c r="G66" s="361">
        <f>SUM(G67+G68)</f>
        <v>3.5</v>
      </c>
      <c r="H66" s="468">
        <f>SUM(H67+H68)</f>
        <v>105</v>
      </c>
      <c r="I66" s="465"/>
      <c r="J66" s="120"/>
      <c r="K66" s="121"/>
      <c r="L66" s="120"/>
      <c r="M66" s="318"/>
      <c r="N66" s="322"/>
      <c r="O66" s="93"/>
      <c r="P66" s="246"/>
      <c r="Q66" s="242"/>
      <c r="R66" s="96"/>
      <c r="S66" s="246"/>
      <c r="T66" s="242"/>
      <c r="U66" s="96"/>
      <c r="V66" s="246"/>
    </row>
    <row r="67" spans="1:22" ht="24" customHeight="1">
      <c r="A67" s="336"/>
      <c r="B67" s="260" t="s">
        <v>55</v>
      </c>
      <c r="C67" s="328"/>
      <c r="D67" s="118"/>
      <c r="E67" s="118"/>
      <c r="F67" s="330"/>
      <c r="G67" s="360">
        <v>0.5</v>
      </c>
      <c r="H67" s="355">
        <f>$G67*30</f>
        <v>15</v>
      </c>
      <c r="I67" s="119"/>
      <c r="J67" s="120"/>
      <c r="K67" s="121"/>
      <c r="L67" s="120"/>
      <c r="M67" s="318"/>
      <c r="N67" s="322"/>
      <c r="O67" s="93"/>
      <c r="P67" s="246"/>
      <c r="Q67" s="242"/>
      <c r="R67" s="96"/>
      <c r="S67" s="246"/>
      <c r="T67" s="242"/>
      <c r="U67" s="96"/>
      <c r="V67" s="246"/>
    </row>
    <row r="68" spans="1:22" ht="20.25" customHeight="1">
      <c r="A68" s="333" t="s">
        <v>306</v>
      </c>
      <c r="B68" s="261" t="s">
        <v>56</v>
      </c>
      <c r="C68" s="328">
        <v>12</v>
      </c>
      <c r="D68" s="118"/>
      <c r="E68" s="118"/>
      <c r="F68" s="330"/>
      <c r="G68" s="361">
        <v>3</v>
      </c>
      <c r="H68" s="348">
        <f>$G68*30</f>
        <v>90</v>
      </c>
      <c r="I68" s="358">
        <v>6</v>
      </c>
      <c r="J68" s="122" t="s">
        <v>127</v>
      </c>
      <c r="K68" s="126"/>
      <c r="L68" s="122" t="s">
        <v>143</v>
      </c>
      <c r="M68" s="318">
        <f>$H68-$I68</f>
        <v>84</v>
      </c>
      <c r="N68" s="323"/>
      <c r="O68" s="98"/>
      <c r="P68" s="273"/>
      <c r="Q68" s="276"/>
      <c r="R68" s="101"/>
      <c r="S68" s="276" t="s">
        <v>139</v>
      </c>
      <c r="T68" s="278"/>
      <c r="U68" s="101"/>
      <c r="V68" s="273"/>
    </row>
    <row r="69" spans="1:22" ht="15.75">
      <c r="A69" s="333" t="s">
        <v>307</v>
      </c>
      <c r="B69" s="262" t="s">
        <v>66</v>
      </c>
      <c r="C69" s="328"/>
      <c r="D69" s="118"/>
      <c r="E69" s="118"/>
      <c r="F69" s="330"/>
      <c r="G69" s="361">
        <f>SUM(G70+G71+G72)</f>
        <v>9</v>
      </c>
      <c r="H69" s="468">
        <f>SUM(H70+H71+H72)</f>
        <v>270</v>
      </c>
      <c r="I69" s="119"/>
      <c r="J69" s="120"/>
      <c r="K69" s="121"/>
      <c r="L69" s="120"/>
      <c r="M69" s="318"/>
      <c r="N69" s="320"/>
      <c r="O69" s="95"/>
      <c r="P69" s="246"/>
      <c r="Q69" s="242"/>
      <c r="R69" s="96"/>
      <c r="S69" s="246"/>
      <c r="T69" s="242"/>
      <c r="U69" s="96"/>
      <c r="V69" s="246"/>
    </row>
    <row r="70" spans="1:22" ht="15.75">
      <c r="A70" s="336"/>
      <c r="B70" s="260" t="s">
        <v>55</v>
      </c>
      <c r="C70" s="328"/>
      <c r="D70" s="118"/>
      <c r="E70" s="118"/>
      <c r="F70" s="330"/>
      <c r="G70" s="360">
        <v>2.5</v>
      </c>
      <c r="H70" s="355">
        <f>$G70*30</f>
        <v>75</v>
      </c>
      <c r="I70" s="119"/>
      <c r="J70" s="120"/>
      <c r="K70" s="121"/>
      <c r="L70" s="120"/>
      <c r="M70" s="318"/>
      <c r="N70" s="320"/>
      <c r="O70" s="95"/>
      <c r="P70" s="246"/>
      <c r="Q70" s="242"/>
      <c r="R70" s="96"/>
      <c r="S70" s="246"/>
      <c r="T70" s="242"/>
      <c r="U70" s="96"/>
      <c r="V70" s="246"/>
    </row>
    <row r="71" spans="1:22" s="58" customFormat="1" ht="15.75">
      <c r="A71" s="336" t="s">
        <v>308</v>
      </c>
      <c r="B71" s="261" t="s">
        <v>56</v>
      </c>
      <c r="C71" s="328">
        <v>10</v>
      </c>
      <c r="D71" s="118"/>
      <c r="E71" s="118"/>
      <c r="F71" s="330"/>
      <c r="G71" s="361">
        <v>4</v>
      </c>
      <c r="H71" s="348">
        <f>$G71*30</f>
        <v>120</v>
      </c>
      <c r="I71" s="125">
        <v>10</v>
      </c>
      <c r="J71" s="122" t="s">
        <v>142</v>
      </c>
      <c r="K71" s="126"/>
      <c r="L71" s="101" t="s">
        <v>143</v>
      </c>
      <c r="M71" s="318">
        <f>$H71-$I71</f>
        <v>110</v>
      </c>
      <c r="N71" s="321"/>
      <c r="O71" s="99"/>
      <c r="P71" s="273"/>
      <c r="Q71" s="276" t="s">
        <v>279</v>
      </c>
      <c r="R71" s="101"/>
      <c r="S71" s="273"/>
      <c r="T71" s="276"/>
      <c r="U71" s="101"/>
      <c r="V71" s="273"/>
    </row>
    <row r="72" spans="1:22" s="58" customFormat="1" ht="15.75">
      <c r="A72" s="333"/>
      <c r="B72" s="263" t="s">
        <v>49</v>
      </c>
      <c r="C72" s="328"/>
      <c r="D72" s="118"/>
      <c r="E72" s="118"/>
      <c r="F72" s="330"/>
      <c r="G72" s="362">
        <f>SUM(G73+G74)</f>
        <v>2.5</v>
      </c>
      <c r="H72" s="845">
        <f>SUM(H73+H74)</f>
        <v>75</v>
      </c>
      <c r="I72" s="469"/>
      <c r="J72" s="117"/>
      <c r="K72" s="116"/>
      <c r="L72" s="96"/>
      <c r="M72" s="318"/>
      <c r="N72" s="320"/>
      <c r="O72" s="95"/>
      <c r="P72" s="246"/>
      <c r="Q72" s="242"/>
      <c r="R72" s="96"/>
      <c r="S72" s="246"/>
      <c r="T72" s="242"/>
      <c r="U72" s="96"/>
      <c r="V72" s="246"/>
    </row>
    <row r="73" spans="1:22" s="58" customFormat="1" ht="15.75">
      <c r="A73" s="336"/>
      <c r="B73" s="260" t="s">
        <v>55</v>
      </c>
      <c r="C73" s="328"/>
      <c r="D73" s="118"/>
      <c r="E73" s="118"/>
      <c r="F73" s="330"/>
      <c r="G73" s="478">
        <v>1</v>
      </c>
      <c r="H73" s="355">
        <f>$G73*30</f>
        <v>30</v>
      </c>
      <c r="I73" s="118"/>
      <c r="J73" s="117"/>
      <c r="K73" s="116"/>
      <c r="L73" s="96"/>
      <c r="M73" s="318"/>
      <c r="N73" s="320"/>
      <c r="O73" s="95"/>
      <c r="P73" s="246"/>
      <c r="Q73" s="242"/>
      <c r="R73" s="96"/>
      <c r="S73" s="246"/>
      <c r="T73" s="242"/>
      <c r="U73" s="96"/>
      <c r="V73" s="246"/>
    </row>
    <row r="74" spans="1:22" s="58" customFormat="1" ht="15.75">
      <c r="A74" s="333" t="s">
        <v>309</v>
      </c>
      <c r="B74" s="261" t="s">
        <v>56</v>
      </c>
      <c r="C74" s="328"/>
      <c r="D74" s="118"/>
      <c r="E74" s="116">
        <v>12</v>
      </c>
      <c r="F74" s="330"/>
      <c r="G74" s="362">
        <v>1.5</v>
      </c>
      <c r="H74" s="348">
        <f>$G74*30</f>
        <v>45</v>
      </c>
      <c r="I74" s="125">
        <v>8</v>
      </c>
      <c r="J74" s="122"/>
      <c r="K74" s="126"/>
      <c r="L74" s="101" t="s">
        <v>126</v>
      </c>
      <c r="M74" s="318">
        <f>$H74-$I74</f>
        <v>37</v>
      </c>
      <c r="N74" s="321"/>
      <c r="O74" s="99"/>
      <c r="P74" s="273"/>
      <c r="Q74" s="276"/>
      <c r="R74" s="101"/>
      <c r="S74" s="273" t="s">
        <v>126</v>
      </c>
      <c r="T74" s="276"/>
      <c r="U74" s="101"/>
      <c r="V74" s="273"/>
    </row>
    <row r="75" spans="1:22" ht="31.5">
      <c r="A75" s="333" t="s">
        <v>310</v>
      </c>
      <c r="B75" s="262" t="s">
        <v>67</v>
      </c>
      <c r="C75" s="328"/>
      <c r="D75" s="118"/>
      <c r="E75" s="118"/>
      <c r="F75" s="330"/>
      <c r="G75" s="361">
        <f>SUM(G76+G77)</f>
        <v>8</v>
      </c>
      <c r="H75" s="356">
        <f>SUM(H76+H77)</f>
        <v>240</v>
      </c>
      <c r="I75" s="119"/>
      <c r="J75" s="120"/>
      <c r="K75" s="121"/>
      <c r="L75" s="120"/>
      <c r="M75" s="318"/>
      <c r="N75" s="320"/>
      <c r="O75" s="95"/>
      <c r="P75" s="246"/>
      <c r="Q75" s="242"/>
      <c r="R75" s="96"/>
      <c r="S75" s="246"/>
      <c r="T75" s="242"/>
      <c r="U75" s="96"/>
      <c r="V75" s="246"/>
    </row>
    <row r="76" spans="1:22" ht="15.75">
      <c r="A76" s="336"/>
      <c r="B76" s="260" t="s">
        <v>55</v>
      </c>
      <c r="C76" s="328"/>
      <c r="D76" s="118"/>
      <c r="E76" s="118"/>
      <c r="F76" s="330"/>
      <c r="G76" s="360">
        <v>3.5</v>
      </c>
      <c r="H76" s="355">
        <f>$G76*30</f>
        <v>105</v>
      </c>
      <c r="I76" s="119"/>
      <c r="J76" s="120"/>
      <c r="K76" s="121"/>
      <c r="L76" s="120"/>
      <c r="M76" s="318"/>
      <c r="N76" s="320"/>
      <c r="O76" s="95"/>
      <c r="P76" s="246"/>
      <c r="Q76" s="242"/>
      <c r="R76" s="96"/>
      <c r="S76" s="246"/>
      <c r="T76" s="242"/>
      <c r="U76" s="96"/>
      <c r="V76" s="246"/>
    </row>
    <row r="77" spans="1:22" s="58" customFormat="1" ht="15.75">
      <c r="A77" s="333" t="s">
        <v>311</v>
      </c>
      <c r="B77" s="261" t="s">
        <v>56</v>
      </c>
      <c r="C77" s="328">
        <v>12</v>
      </c>
      <c r="D77" s="118"/>
      <c r="E77" s="118"/>
      <c r="F77" s="330"/>
      <c r="G77" s="361">
        <v>4.5</v>
      </c>
      <c r="H77" s="348">
        <f>$G77*30</f>
        <v>135</v>
      </c>
      <c r="I77" s="125">
        <v>10</v>
      </c>
      <c r="J77" s="122" t="s">
        <v>142</v>
      </c>
      <c r="K77" s="126"/>
      <c r="L77" s="101" t="s">
        <v>143</v>
      </c>
      <c r="M77" s="318">
        <f>$H77-$I77</f>
        <v>125</v>
      </c>
      <c r="N77" s="320"/>
      <c r="O77" s="95"/>
      <c r="P77" s="246"/>
      <c r="Q77" s="242"/>
      <c r="R77" s="96"/>
      <c r="S77" s="276" t="s">
        <v>279</v>
      </c>
      <c r="T77" s="242"/>
      <c r="U77" s="96"/>
      <c r="V77" s="246"/>
    </row>
    <row r="78" spans="1:22" s="58" customFormat="1" ht="15.75">
      <c r="A78" s="333" t="s">
        <v>312</v>
      </c>
      <c r="B78" s="261" t="s">
        <v>125</v>
      </c>
      <c r="C78" s="328"/>
      <c r="D78" s="118">
        <v>9</v>
      </c>
      <c r="E78" s="118"/>
      <c r="F78" s="330"/>
      <c r="G78" s="1320">
        <v>3</v>
      </c>
      <c r="H78" s="348">
        <f>$G78*30</f>
        <v>90</v>
      </c>
      <c r="I78" s="473">
        <v>4</v>
      </c>
      <c r="J78" s="475" t="s">
        <v>127</v>
      </c>
      <c r="K78" s="523"/>
      <c r="L78" s="476"/>
      <c r="M78" s="1158">
        <f>$H78-$I78</f>
        <v>86</v>
      </c>
      <c r="N78" s="321"/>
      <c r="O78" s="99"/>
      <c r="P78" s="273" t="s">
        <v>127</v>
      </c>
      <c r="Q78" s="276"/>
      <c r="R78" s="101"/>
      <c r="S78" s="246"/>
      <c r="T78" s="242"/>
      <c r="U78" s="96"/>
      <c r="V78" s="246"/>
    </row>
    <row r="79" spans="1:22" ht="15.75">
      <c r="A79" s="333" t="s">
        <v>313</v>
      </c>
      <c r="B79" s="262" t="s">
        <v>61</v>
      </c>
      <c r="C79" s="328"/>
      <c r="D79" s="118"/>
      <c r="E79" s="118"/>
      <c r="F79" s="330"/>
      <c r="G79" s="474">
        <f>SUM(G81+G80)</f>
        <v>9.5</v>
      </c>
      <c r="H79" s="1159">
        <f>SUM(H80+H81)</f>
        <v>285</v>
      </c>
      <c r="I79" s="1160"/>
      <c r="J79" s="1161"/>
      <c r="K79" s="1160"/>
      <c r="L79" s="1161"/>
      <c r="M79" s="1158"/>
      <c r="N79" s="320"/>
      <c r="O79" s="95"/>
      <c r="P79" s="246"/>
      <c r="Q79" s="242"/>
      <c r="R79" s="96"/>
      <c r="S79" s="246"/>
      <c r="T79" s="242"/>
      <c r="U79" s="96"/>
      <c r="V79" s="246"/>
    </row>
    <row r="80" spans="1:22" ht="15.75">
      <c r="A80" s="334"/>
      <c r="B80" s="260" t="s">
        <v>55</v>
      </c>
      <c r="C80" s="328"/>
      <c r="D80" s="118"/>
      <c r="E80" s="118"/>
      <c r="F80" s="330"/>
      <c r="G80" s="1162">
        <v>3.5</v>
      </c>
      <c r="H80" s="355">
        <f>$G80*30</f>
        <v>105</v>
      </c>
      <c r="I80" s="1160"/>
      <c r="J80" s="1161"/>
      <c r="K80" s="1160"/>
      <c r="L80" s="1161"/>
      <c r="M80" s="1158"/>
      <c r="N80" s="320"/>
      <c r="O80" s="95"/>
      <c r="P80" s="246"/>
      <c r="Q80" s="242"/>
      <c r="R80" s="96"/>
      <c r="S80" s="246"/>
      <c r="T80" s="242"/>
      <c r="U80" s="96"/>
      <c r="V80" s="246"/>
    </row>
    <row r="81" spans="1:22" ht="15.75">
      <c r="A81" s="333" t="s">
        <v>314</v>
      </c>
      <c r="B81" s="261" t="s">
        <v>56</v>
      </c>
      <c r="C81" s="328"/>
      <c r="D81" s="118"/>
      <c r="E81" s="118"/>
      <c r="F81" s="330"/>
      <c r="G81" s="364">
        <v>6</v>
      </c>
      <c r="H81" s="357">
        <f>SUM(H82+H83)</f>
        <v>180</v>
      </c>
      <c r="I81" s="190">
        <f>SUM(I82+I83)</f>
        <v>20</v>
      </c>
      <c r="J81" s="126">
        <v>16</v>
      </c>
      <c r="K81" s="131"/>
      <c r="L81" s="126">
        <v>4</v>
      </c>
      <c r="M81" s="318">
        <f>SUM(M82+M83)</f>
        <v>160</v>
      </c>
      <c r="N81" s="320"/>
      <c r="O81" s="95"/>
      <c r="P81" s="246"/>
      <c r="Q81" s="242"/>
      <c r="R81" s="96"/>
      <c r="S81" s="246"/>
      <c r="T81" s="242"/>
      <c r="U81" s="96"/>
      <c r="V81" s="246"/>
    </row>
    <row r="82" spans="1:22" s="58" customFormat="1" ht="15.75">
      <c r="A82" s="333" t="s">
        <v>348</v>
      </c>
      <c r="B82" s="261" t="s">
        <v>56</v>
      </c>
      <c r="C82" s="265">
        <v>9</v>
      </c>
      <c r="D82" s="118"/>
      <c r="E82" s="118"/>
      <c r="F82" s="330"/>
      <c r="G82" s="364">
        <v>3.5</v>
      </c>
      <c r="H82" s="348">
        <f>$G82*30</f>
        <v>105</v>
      </c>
      <c r="I82" s="125">
        <v>10</v>
      </c>
      <c r="J82" s="122" t="s">
        <v>142</v>
      </c>
      <c r="K82" s="126"/>
      <c r="L82" s="101" t="s">
        <v>143</v>
      </c>
      <c r="M82" s="318">
        <f>$H82-$I82</f>
        <v>95</v>
      </c>
      <c r="N82" s="321"/>
      <c r="O82" s="99"/>
      <c r="P82" s="276" t="s">
        <v>279</v>
      </c>
      <c r="Q82" s="242"/>
      <c r="R82" s="96"/>
      <c r="S82" s="246"/>
      <c r="T82" s="242"/>
      <c r="U82" s="96"/>
      <c r="V82" s="246"/>
    </row>
    <row r="83" spans="1:22" s="58" customFormat="1" ht="15.75">
      <c r="A83" s="333" t="s">
        <v>349</v>
      </c>
      <c r="B83" s="261" t="s">
        <v>56</v>
      </c>
      <c r="C83" s="265">
        <v>10</v>
      </c>
      <c r="D83" s="118"/>
      <c r="E83" s="118"/>
      <c r="F83" s="330"/>
      <c r="G83" s="474">
        <v>2.5</v>
      </c>
      <c r="H83" s="348">
        <f>$G83*30</f>
        <v>75</v>
      </c>
      <c r="I83" s="125">
        <v>10</v>
      </c>
      <c r="J83" s="122" t="s">
        <v>142</v>
      </c>
      <c r="K83" s="126"/>
      <c r="L83" s="101" t="s">
        <v>143</v>
      </c>
      <c r="M83" s="318">
        <f>$H83-$I83</f>
        <v>65</v>
      </c>
      <c r="N83" s="321"/>
      <c r="O83" s="99"/>
      <c r="P83" s="273"/>
      <c r="Q83" s="276" t="s">
        <v>279</v>
      </c>
      <c r="R83" s="101"/>
      <c r="S83" s="246"/>
      <c r="T83" s="242"/>
      <c r="U83" s="96"/>
      <c r="V83" s="246"/>
    </row>
    <row r="84" spans="1:22" s="49" customFormat="1" ht="20.25" customHeight="1">
      <c r="A84" s="333" t="s">
        <v>315</v>
      </c>
      <c r="B84" s="262" t="s">
        <v>63</v>
      </c>
      <c r="C84" s="328"/>
      <c r="D84" s="118"/>
      <c r="E84" s="118"/>
      <c r="F84" s="330"/>
      <c r="G84" s="1320">
        <f>G85+G86</f>
        <v>5</v>
      </c>
      <c r="H84" s="843">
        <f>SUM(+H86)</f>
        <v>120</v>
      </c>
      <c r="I84" s="134"/>
      <c r="J84" s="120"/>
      <c r="K84" s="134"/>
      <c r="L84" s="102"/>
      <c r="M84" s="318"/>
      <c r="N84" s="324"/>
      <c r="O84" s="102"/>
      <c r="P84" s="274"/>
      <c r="Q84" s="277"/>
      <c r="R84" s="135"/>
      <c r="S84" s="274"/>
      <c r="T84" s="277"/>
      <c r="U84" s="135"/>
      <c r="V84" s="274"/>
    </row>
    <row r="85" spans="1:22" s="49" customFormat="1" ht="17.25" customHeight="1">
      <c r="A85" s="333"/>
      <c r="B85" s="260" t="s">
        <v>55</v>
      </c>
      <c r="C85" s="328"/>
      <c r="D85" s="118"/>
      <c r="E85" s="118"/>
      <c r="F85" s="330"/>
      <c r="G85" s="1163">
        <v>1</v>
      </c>
      <c r="H85" s="831"/>
      <c r="I85" s="134"/>
      <c r="J85" s="120"/>
      <c r="K85" s="134"/>
      <c r="L85" s="102"/>
      <c r="M85" s="318"/>
      <c r="N85" s="324"/>
      <c r="O85" s="102"/>
      <c r="P85" s="274"/>
      <c r="Q85" s="277"/>
      <c r="R85" s="135"/>
      <c r="S85" s="274"/>
      <c r="T85" s="277"/>
      <c r="U85" s="135"/>
      <c r="V85" s="274"/>
    </row>
    <row r="86" spans="1:22" s="58" customFormat="1" ht="15.75">
      <c r="A86" s="333" t="s">
        <v>316</v>
      </c>
      <c r="B86" s="261" t="s">
        <v>56</v>
      </c>
      <c r="C86" s="265">
        <v>10</v>
      </c>
      <c r="D86" s="118"/>
      <c r="E86" s="118"/>
      <c r="F86" s="330"/>
      <c r="G86" s="474">
        <v>4</v>
      </c>
      <c r="H86" s="348">
        <f>$G86*30</f>
        <v>120</v>
      </c>
      <c r="I86" s="125">
        <v>10</v>
      </c>
      <c r="J86" s="122" t="s">
        <v>142</v>
      </c>
      <c r="K86" s="126"/>
      <c r="L86" s="101" t="s">
        <v>143</v>
      </c>
      <c r="M86" s="318">
        <f>$H86-$I86</f>
        <v>110</v>
      </c>
      <c r="N86" s="320"/>
      <c r="O86" s="95"/>
      <c r="P86" s="246"/>
      <c r="Q86" s="276" t="s">
        <v>279</v>
      </c>
      <c r="R86" s="101"/>
      <c r="S86" s="273"/>
      <c r="T86" s="242"/>
      <c r="U86" s="96"/>
      <c r="V86" s="246"/>
    </row>
    <row r="87" spans="1:22" s="58" customFormat="1" ht="15.75">
      <c r="A87" s="333" t="s">
        <v>317</v>
      </c>
      <c r="B87" s="263" t="s">
        <v>84</v>
      </c>
      <c r="C87" s="328"/>
      <c r="D87" s="118"/>
      <c r="E87" s="118"/>
      <c r="F87" s="330"/>
      <c r="G87" s="364">
        <f>SUM(G88+G89)</f>
        <v>3</v>
      </c>
      <c r="H87" s="357">
        <f>SUM(H88+H89)</f>
        <v>90</v>
      </c>
      <c r="I87" s="118"/>
      <c r="J87" s="117"/>
      <c r="K87" s="116"/>
      <c r="L87" s="95"/>
      <c r="M87" s="318"/>
      <c r="N87" s="320"/>
      <c r="O87" s="95"/>
      <c r="P87" s="246"/>
      <c r="Q87" s="242"/>
      <c r="R87" s="96"/>
      <c r="S87" s="246"/>
      <c r="T87" s="242"/>
      <c r="U87" s="96"/>
      <c r="V87" s="246"/>
    </row>
    <row r="88" spans="1:22" s="58" customFormat="1" ht="15.75">
      <c r="A88" s="336"/>
      <c r="B88" s="260" t="s">
        <v>55</v>
      </c>
      <c r="C88" s="328"/>
      <c r="D88" s="118"/>
      <c r="E88" s="118"/>
      <c r="F88" s="330"/>
      <c r="G88" s="363">
        <v>0.5</v>
      </c>
      <c r="H88" s="355">
        <f>$G88*30</f>
        <v>15</v>
      </c>
      <c r="I88" s="118"/>
      <c r="J88" s="117"/>
      <c r="K88" s="116"/>
      <c r="L88" s="95"/>
      <c r="M88" s="318"/>
      <c r="N88" s="320"/>
      <c r="O88" s="95"/>
      <c r="P88" s="246"/>
      <c r="Q88" s="242"/>
      <c r="R88" s="96"/>
      <c r="S88" s="246"/>
      <c r="T88" s="242"/>
      <c r="U88" s="96"/>
      <c r="V88" s="246"/>
    </row>
    <row r="89" spans="1:22" s="58" customFormat="1" ht="15.75">
      <c r="A89" s="333" t="s">
        <v>319</v>
      </c>
      <c r="B89" s="261" t="s">
        <v>56</v>
      </c>
      <c r="C89" s="328"/>
      <c r="D89" s="118">
        <v>12</v>
      </c>
      <c r="E89" s="118"/>
      <c r="F89" s="330"/>
      <c r="G89" s="364">
        <v>2.5</v>
      </c>
      <c r="H89" s="348">
        <f>$G89*30</f>
        <v>75</v>
      </c>
      <c r="I89" s="125">
        <v>4</v>
      </c>
      <c r="J89" s="122" t="s">
        <v>127</v>
      </c>
      <c r="K89" s="126"/>
      <c r="L89" s="99"/>
      <c r="M89" s="318">
        <f>$H89-$I89</f>
        <v>71</v>
      </c>
      <c r="N89" s="320"/>
      <c r="O89" s="95"/>
      <c r="P89" s="246"/>
      <c r="Q89" s="242"/>
      <c r="R89" s="96"/>
      <c r="S89" s="273" t="s">
        <v>127</v>
      </c>
      <c r="T89" s="242"/>
      <c r="U89" s="96"/>
      <c r="V89" s="246"/>
    </row>
    <row r="90" spans="1:22" ht="34.5" customHeight="1" thickBot="1">
      <c r="A90" s="333" t="s">
        <v>318</v>
      </c>
      <c r="B90" s="262" t="s">
        <v>184</v>
      </c>
      <c r="C90" s="328"/>
      <c r="D90" s="118"/>
      <c r="E90" s="118"/>
      <c r="F90" s="330"/>
      <c r="G90" s="1320">
        <v>3</v>
      </c>
      <c r="H90" s="348">
        <f>$G90*30</f>
        <v>90</v>
      </c>
      <c r="I90" s="119"/>
      <c r="J90" s="120"/>
      <c r="K90" s="121"/>
      <c r="L90" s="120"/>
      <c r="M90" s="318"/>
      <c r="N90" s="320"/>
      <c r="O90" s="95"/>
      <c r="P90" s="239"/>
      <c r="Q90" s="242"/>
      <c r="R90" s="96"/>
      <c r="S90" s="246"/>
      <c r="T90" s="242"/>
      <c r="U90" s="96"/>
      <c r="V90" s="246"/>
    </row>
    <row r="91" spans="1:24" ht="20.25" customHeight="1" thickBot="1">
      <c r="A91" s="281"/>
      <c r="B91" s="937" t="s">
        <v>484</v>
      </c>
      <c r="C91" s="916"/>
      <c r="D91" s="917"/>
      <c r="E91" s="917"/>
      <c r="F91" s="918"/>
      <c r="G91" s="1164">
        <f>G92+G93</f>
        <v>48.5</v>
      </c>
      <c r="H91" s="1165">
        <f>H92+H93</f>
        <v>1425</v>
      </c>
      <c r="I91" s="1166"/>
      <c r="J91" s="1166"/>
      <c r="K91" s="1166"/>
      <c r="L91" s="1166"/>
      <c r="M91" s="1167"/>
      <c r="N91" s="1168"/>
      <c r="O91" s="1169"/>
      <c r="P91" s="1150" t="s">
        <v>502</v>
      </c>
      <c r="Q91" s="1151" t="s">
        <v>503</v>
      </c>
      <c r="R91" s="1169"/>
      <c r="S91" s="1150" t="s">
        <v>504</v>
      </c>
      <c r="T91" s="1168"/>
      <c r="U91" s="1169"/>
      <c r="V91" s="1170"/>
      <c r="X91" s="846"/>
    </row>
    <row r="92" spans="1:22" ht="20.25" customHeight="1" thickBot="1">
      <c r="A92" s="281"/>
      <c r="B92" s="938" t="s">
        <v>55</v>
      </c>
      <c r="C92" s="916"/>
      <c r="D92" s="917"/>
      <c r="E92" s="917"/>
      <c r="F92" s="918"/>
      <c r="G92" s="1171">
        <f>SUMIF($B$63:$B$90,"на базі ВНЗ 1 рівня",G$63:G$90)+G$90</f>
        <v>17</v>
      </c>
      <c r="H92" s="1172">
        <f>SUMIF($B$63:$B$90,"на базі ВНЗ 1 рівня",H$63:H$90)+H$90</f>
        <v>480</v>
      </c>
      <c r="I92" s="1169"/>
      <c r="J92" s="1169"/>
      <c r="K92" s="1169"/>
      <c r="L92" s="1169"/>
      <c r="M92" s="1170"/>
      <c r="N92" s="1173"/>
      <c r="O92" s="1169"/>
      <c r="P92" s="1170"/>
      <c r="Q92" s="1168"/>
      <c r="R92" s="1169"/>
      <c r="S92" s="1170"/>
      <c r="T92" s="1174"/>
      <c r="U92" s="1166"/>
      <c r="V92" s="1167"/>
    </row>
    <row r="93" spans="1:22" ht="20.25" customHeight="1" thickBot="1">
      <c r="A93" s="281"/>
      <c r="B93" s="939" t="s">
        <v>56</v>
      </c>
      <c r="C93" s="916"/>
      <c r="D93" s="917"/>
      <c r="E93" s="917"/>
      <c r="F93" s="918"/>
      <c r="G93" s="1175">
        <f>G65+G68+G71+G74+G77+G78+G81+G86+G89</f>
        <v>31.5</v>
      </c>
      <c r="H93" s="1175">
        <f>H65+H68+H71+H74+H77+H78+H81+H86+H89</f>
        <v>945</v>
      </c>
      <c r="I93" s="1176"/>
      <c r="J93" s="1176"/>
      <c r="K93" s="1177"/>
      <c r="L93" s="1176"/>
      <c r="M93" s="1178"/>
      <c r="N93" s="1168"/>
      <c r="O93" s="1169"/>
      <c r="P93" s="1150" t="s">
        <v>502</v>
      </c>
      <c r="Q93" s="1151" t="s">
        <v>503</v>
      </c>
      <c r="R93" s="1169"/>
      <c r="S93" s="1150" t="s">
        <v>504</v>
      </c>
      <c r="T93" s="1180"/>
      <c r="U93" s="1179"/>
      <c r="V93" s="1170"/>
    </row>
    <row r="94" spans="1:22" ht="20.25" customHeight="1" thickBot="1">
      <c r="A94" s="1801"/>
      <c r="B94" s="1853"/>
      <c r="C94" s="1853"/>
      <c r="D94" s="1853"/>
      <c r="E94" s="1853"/>
      <c r="F94" s="1853"/>
      <c r="G94" s="1853"/>
      <c r="H94" s="1841"/>
      <c r="I94" s="1841"/>
      <c r="J94" s="1841"/>
      <c r="K94" s="1841"/>
      <c r="L94" s="1841"/>
      <c r="M94" s="1841"/>
      <c r="N94" s="1853"/>
      <c r="O94" s="1853"/>
      <c r="P94" s="1853"/>
      <c r="Q94" s="1853"/>
      <c r="R94" s="1853"/>
      <c r="S94" s="1853"/>
      <c r="T94" s="1841"/>
      <c r="U94" s="1841"/>
      <c r="V94" s="1842"/>
    </row>
    <row r="95" spans="1:22" ht="20.25" customHeight="1" thickBot="1">
      <c r="A95" s="1812" t="s">
        <v>179</v>
      </c>
      <c r="B95" s="1813"/>
      <c r="C95" s="1813"/>
      <c r="D95" s="1813"/>
      <c r="E95" s="1813"/>
      <c r="F95" s="1813"/>
      <c r="G95" s="1813"/>
      <c r="H95" s="1813"/>
      <c r="I95" s="1813"/>
      <c r="J95" s="1813"/>
      <c r="K95" s="1813"/>
      <c r="L95" s="1813"/>
      <c r="M95" s="1813"/>
      <c r="N95" s="1813"/>
      <c r="O95" s="1813"/>
      <c r="P95" s="1813"/>
      <c r="Q95" s="1813"/>
      <c r="R95" s="1813"/>
      <c r="S95" s="1813"/>
      <c r="T95" s="1813"/>
      <c r="U95" s="1813"/>
      <c r="V95" s="1814"/>
    </row>
    <row r="96" spans="1:22" ht="44.25" customHeight="1">
      <c r="A96" s="885" t="s">
        <v>205</v>
      </c>
      <c r="B96" s="886" t="s">
        <v>180</v>
      </c>
      <c r="C96" s="887"/>
      <c r="D96" s="888"/>
      <c r="E96" s="889"/>
      <c r="F96" s="890"/>
      <c r="G96" s="891">
        <f>SUM(G97:G97)</f>
        <v>3.5</v>
      </c>
      <c r="H96" s="892">
        <f>SUM(H97:H97)</f>
        <v>105</v>
      </c>
      <c r="I96" s="283"/>
      <c r="J96" s="283"/>
      <c r="K96" s="283"/>
      <c r="L96" s="283"/>
      <c r="M96" s="893"/>
      <c r="N96" s="894"/>
      <c r="O96" s="283"/>
      <c r="P96" s="893"/>
      <c r="Q96" s="894"/>
      <c r="R96" s="283"/>
      <c r="S96" s="893"/>
      <c r="T96" s="894"/>
      <c r="U96" s="283"/>
      <c r="V96" s="893"/>
    </row>
    <row r="97" spans="1:22" ht="20.25" customHeight="1" thickBot="1">
      <c r="A97" s="895"/>
      <c r="B97" s="896" t="s">
        <v>55</v>
      </c>
      <c r="C97" s="897"/>
      <c r="D97" s="898"/>
      <c r="E97" s="899"/>
      <c r="F97" s="900"/>
      <c r="G97" s="901">
        <v>3.5</v>
      </c>
      <c r="H97" s="902">
        <f>$G97*30</f>
        <v>105</v>
      </c>
      <c r="I97" s="903"/>
      <c r="J97" s="903"/>
      <c r="K97" s="903"/>
      <c r="L97" s="903"/>
      <c r="M97" s="904"/>
      <c r="N97" s="905"/>
      <c r="O97" s="906"/>
      <c r="P97" s="907"/>
      <c r="Q97" s="905"/>
      <c r="R97" s="906"/>
      <c r="S97" s="907"/>
      <c r="T97" s="905"/>
      <c r="U97" s="906"/>
      <c r="V97" s="907"/>
    </row>
    <row r="98" spans="1:22" ht="20.25" customHeight="1" thickBot="1">
      <c r="A98" s="1731" t="s">
        <v>206</v>
      </c>
      <c r="B98" s="1738"/>
      <c r="C98" s="908"/>
      <c r="D98" s="909"/>
      <c r="E98" s="910"/>
      <c r="F98" s="911"/>
      <c r="G98" s="912">
        <f>G$96</f>
        <v>3.5</v>
      </c>
      <c r="H98" s="913">
        <f>H$96</f>
        <v>105</v>
      </c>
      <c r="I98" s="914"/>
      <c r="J98" s="914"/>
      <c r="K98" s="914"/>
      <c r="L98" s="914"/>
      <c r="M98" s="915"/>
      <c r="N98" s="916"/>
      <c r="O98" s="917"/>
      <c r="P98" s="918"/>
      <c r="Q98" s="916"/>
      <c r="R98" s="917"/>
      <c r="S98" s="918"/>
      <c r="T98" s="916"/>
      <c r="U98" s="917"/>
      <c r="V98" s="918"/>
    </row>
    <row r="99" spans="1:22" ht="20.25" customHeight="1" thickBot="1">
      <c r="A99" s="1739" t="s">
        <v>207</v>
      </c>
      <c r="B99" s="1740"/>
      <c r="C99" s="908"/>
      <c r="D99" s="909"/>
      <c r="E99" s="910"/>
      <c r="F99" s="911"/>
      <c r="G99" s="919">
        <f>SUMIF($B$96:$B$97,"на базі ВНЗ 1 рівня",G$96:G$97)</f>
        <v>3.5</v>
      </c>
      <c r="H99" s="920">
        <f>SUMIF($B$96:$B$97,"на базі ВНЗ 1 рівня",H$96:H$97)</f>
        <v>105</v>
      </c>
      <c r="I99" s="921"/>
      <c r="J99" s="922"/>
      <c r="K99" s="922"/>
      <c r="L99" s="921"/>
      <c r="M99" s="923"/>
      <c r="N99" s="924"/>
      <c r="O99" s="921"/>
      <c r="P99" s="925"/>
      <c r="Q99" s="926"/>
      <c r="R99" s="927"/>
      <c r="S99" s="925"/>
      <c r="T99" s="926"/>
      <c r="U99" s="45"/>
      <c r="V99" s="928"/>
    </row>
    <row r="100" spans="1:22" ht="20.25" customHeight="1" thickBot="1">
      <c r="A100" s="1731" t="s">
        <v>208</v>
      </c>
      <c r="B100" s="1738"/>
      <c r="C100" s="908"/>
      <c r="D100" s="909"/>
      <c r="E100" s="929"/>
      <c r="F100" s="930"/>
      <c r="G100" s="931">
        <v>0</v>
      </c>
      <c r="H100" s="932">
        <v>0</v>
      </c>
      <c r="I100" s="933">
        <v>0</v>
      </c>
      <c r="J100" s="934">
        <v>0</v>
      </c>
      <c r="K100" s="934">
        <v>0</v>
      </c>
      <c r="L100" s="935">
        <v>0</v>
      </c>
      <c r="M100" s="936">
        <v>0</v>
      </c>
      <c r="N100" s="924"/>
      <c r="O100" s="921"/>
      <c r="P100" s="925"/>
      <c r="Q100" s="926"/>
      <c r="R100" s="927"/>
      <c r="S100" s="925"/>
      <c r="T100" s="926"/>
      <c r="U100" s="45"/>
      <c r="V100" s="928"/>
    </row>
    <row r="101" spans="1:22" ht="20.25" customHeight="1" thickBot="1">
      <c r="A101" s="512"/>
      <c r="B101" s="513"/>
      <c r="C101" s="514"/>
      <c r="D101" s="514"/>
      <c r="E101" s="515"/>
      <c r="F101" s="515"/>
      <c r="G101" s="516"/>
      <c r="H101" s="517"/>
      <c r="I101" s="507"/>
      <c r="J101" s="508"/>
      <c r="K101" s="509"/>
      <c r="L101" s="510"/>
      <c r="M101" s="510"/>
      <c r="N101" s="518"/>
      <c r="O101" s="518"/>
      <c r="P101" s="519"/>
      <c r="Q101" s="519"/>
      <c r="R101" s="519"/>
      <c r="S101" s="519"/>
      <c r="T101" s="511"/>
      <c r="U101" s="520"/>
      <c r="V101" s="521"/>
    </row>
    <row r="102" spans="1:22" ht="20.25" customHeight="1" thickBot="1">
      <c r="A102" s="1742" t="s">
        <v>362</v>
      </c>
      <c r="B102" s="1746"/>
      <c r="C102" s="1746"/>
      <c r="D102" s="1746"/>
      <c r="E102" s="1746"/>
      <c r="F102" s="1746"/>
      <c r="G102" s="1746"/>
      <c r="H102" s="1746"/>
      <c r="I102" s="1746"/>
      <c r="J102" s="1746"/>
      <c r="K102" s="1746"/>
      <c r="L102" s="1746"/>
      <c r="M102" s="1746"/>
      <c r="N102" s="1746"/>
      <c r="O102" s="1746"/>
      <c r="P102" s="1746"/>
      <c r="Q102" s="1746"/>
      <c r="R102" s="1746"/>
      <c r="S102" s="1746"/>
      <c r="T102" s="1744"/>
      <c r="U102" s="1744"/>
      <c r="V102" s="1747"/>
    </row>
    <row r="103" spans="1:22" ht="31.5" customHeight="1">
      <c r="A103" s="537" t="s">
        <v>363</v>
      </c>
      <c r="B103" s="538" t="s">
        <v>352</v>
      </c>
      <c r="C103" s="539"/>
      <c r="D103" s="540"/>
      <c r="E103" s="539"/>
      <c r="F103" s="541"/>
      <c r="G103" s="542">
        <v>8.5</v>
      </c>
      <c r="H103" s="543">
        <f aca="true" t="shared" si="7" ref="H103:H120">G103*30</f>
        <v>255</v>
      </c>
      <c r="I103" s="544"/>
      <c r="J103" s="545"/>
      <c r="K103" s="546"/>
      <c r="L103" s="545"/>
      <c r="M103" s="547"/>
      <c r="N103" s="548"/>
      <c r="O103" s="549"/>
      <c r="P103" s="550"/>
      <c r="Q103" s="551"/>
      <c r="R103" s="552"/>
      <c r="S103" s="550"/>
      <c r="T103" s="551"/>
      <c r="U103" s="553"/>
      <c r="V103" s="554"/>
    </row>
    <row r="104" spans="1:22" ht="20.25" customHeight="1">
      <c r="A104" s="555"/>
      <c r="B104" s="556" t="s">
        <v>55</v>
      </c>
      <c r="C104" s="557"/>
      <c r="D104" s="558"/>
      <c r="E104" s="557"/>
      <c r="F104" s="559"/>
      <c r="G104" s="606">
        <v>3</v>
      </c>
      <c r="H104" s="607">
        <f t="shared" si="7"/>
        <v>90</v>
      </c>
      <c r="I104" s="560"/>
      <c r="J104" s="561"/>
      <c r="K104" s="562"/>
      <c r="L104" s="561"/>
      <c r="M104" s="563"/>
      <c r="N104" s="564"/>
      <c r="O104" s="565"/>
      <c r="P104" s="566"/>
      <c r="Q104" s="567"/>
      <c r="R104" s="568"/>
      <c r="S104" s="566"/>
      <c r="T104" s="567"/>
      <c r="U104" s="569"/>
      <c r="V104" s="570"/>
    </row>
    <row r="105" spans="1:22" ht="20.25" customHeight="1">
      <c r="A105" s="555" t="s">
        <v>364</v>
      </c>
      <c r="B105" s="571" t="s">
        <v>56</v>
      </c>
      <c r="C105" s="558">
        <v>10</v>
      </c>
      <c r="D105" s="558"/>
      <c r="E105" s="557"/>
      <c r="F105" s="559"/>
      <c r="G105" s="572">
        <v>4</v>
      </c>
      <c r="H105" s="573">
        <f t="shared" si="7"/>
        <v>120</v>
      </c>
      <c r="I105" s="125">
        <v>10</v>
      </c>
      <c r="J105" s="122" t="s">
        <v>142</v>
      </c>
      <c r="K105" s="126"/>
      <c r="L105" s="101" t="s">
        <v>143</v>
      </c>
      <c r="M105" s="576">
        <f>H105-I105</f>
        <v>110</v>
      </c>
      <c r="N105" s="564"/>
      <c r="O105" s="565"/>
      <c r="P105" s="566"/>
      <c r="Q105" s="577" t="s">
        <v>279</v>
      </c>
      <c r="R105" s="569"/>
      <c r="S105" s="570"/>
      <c r="T105" s="567"/>
      <c r="U105" s="569"/>
      <c r="V105" s="570"/>
    </row>
    <row r="106" spans="1:22" ht="32.25" customHeight="1">
      <c r="A106" s="555" t="s">
        <v>365</v>
      </c>
      <c r="B106" s="578" t="s">
        <v>353</v>
      </c>
      <c r="C106" s="557"/>
      <c r="D106" s="558"/>
      <c r="E106" s="558">
        <v>12</v>
      </c>
      <c r="F106" s="579"/>
      <c r="G106" s="572">
        <v>1.5</v>
      </c>
      <c r="H106" s="573">
        <f t="shared" si="7"/>
        <v>45</v>
      </c>
      <c r="I106" s="574">
        <v>8</v>
      </c>
      <c r="J106" s="565"/>
      <c r="K106" s="575"/>
      <c r="L106" s="575" t="s">
        <v>126</v>
      </c>
      <c r="M106" s="576">
        <f>H106-I106</f>
        <v>37</v>
      </c>
      <c r="N106" s="564"/>
      <c r="O106" s="565"/>
      <c r="P106" s="566"/>
      <c r="Q106" s="577"/>
      <c r="R106" s="569"/>
      <c r="S106" s="570" t="s">
        <v>126</v>
      </c>
      <c r="T106" s="567"/>
      <c r="U106" s="569"/>
      <c r="V106" s="570"/>
    </row>
    <row r="107" spans="1:22" ht="31.5" customHeight="1">
      <c r="A107" s="580" t="s">
        <v>366</v>
      </c>
      <c r="B107" s="581" t="s">
        <v>354</v>
      </c>
      <c r="C107" s="557"/>
      <c r="D107" s="558"/>
      <c r="E107" s="557"/>
      <c r="F107" s="559"/>
      <c r="G107" s="572">
        <v>9</v>
      </c>
      <c r="H107" s="573">
        <f t="shared" si="7"/>
        <v>270</v>
      </c>
      <c r="I107" s="560"/>
      <c r="J107" s="561"/>
      <c r="K107" s="562"/>
      <c r="L107" s="561"/>
      <c r="M107" s="563"/>
      <c r="N107" s="564"/>
      <c r="O107" s="565"/>
      <c r="P107" s="566"/>
      <c r="Q107" s="577"/>
      <c r="R107" s="569"/>
      <c r="S107" s="570"/>
      <c r="T107" s="567"/>
      <c r="U107" s="569"/>
      <c r="V107" s="570"/>
    </row>
    <row r="108" spans="1:22" ht="20.25" customHeight="1">
      <c r="A108" s="580"/>
      <c r="B108" s="581" t="s">
        <v>55</v>
      </c>
      <c r="C108" s="557"/>
      <c r="D108" s="558"/>
      <c r="E108" s="557"/>
      <c r="F108" s="559"/>
      <c r="G108" s="606">
        <v>2</v>
      </c>
      <c r="H108" s="607">
        <f t="shared" si="7"/>
        <v>60</v>
      </c>
      <c r="I108" s="560"/>
      <c r="J108" s="561"/>
      <c r="K108" s="562"/>
      <c r="L108" s="561"/>
      <c r="M108" s="563"/>
      <c r="N108" s="564"/>
      <c r="O108" s="565"/>
      <c r="P108" s="566"/>
      <c r="Q108" s="567"/>
      <c r="R108" s="568"/>
      <c r="S108" s="566"/>
      <c r="T108" s="567"/>
      <c r="U108" s="569"/>
      <c r="V108" s="570"/>
    </row>
    <row r="109" spans="1:22" ht="20.25" customHeight="1">
      <c r="A109" s="580"/>
      <c r="B109" s="578" t="s">
        <v>56</v>
      </c>
      <c r="C109" s="557"/>
      <c r="D109" s="558"/>
      <c r="E109" s="557"/>
      <c r="F109" s="559"/>
      <c r="G109" s="572">
        <v>7</v>
      </c>
      <c r="H109" s="573">
        <f t="shared" si="7"/>
        <v>210</v>
      </c>
      <c r="I109" s="565">
        <f>SUM(I110:I112)</f>
        <v>18</v>
      </c>
      <c r="J109" s="582">
        <v>22</v>
      </c>
      <c r="K109" s="582">
        <v>4</v>
      </c>
      <c r="L109" s="574">
        <v>4</v>
      </c>
      <c r="M109" s="576">
        <f>H109-I109</f>
        <v>192</v>
      </c>
      <c r="N109" s="564"/>
      <c r="O109" s="565"/>
      <c r="P109" s="566"/>
      <c r="Q109" s="567"/>
      <c r="R109" s="568"/>
      <c r="S109" s="566"/>
      <c r="T109" s="567"/>
      <c r="U109" s="569"/>
      <c r="V109" s="570"/>
    </row>
    <row r="110" spans="1:22" ht="20.25" customHeight="1">
      <c r="A110" s="580" t="s">
        <v>367</v>
      </c>
      <c r="B110" s="578" t="s">
        <v>355</v>
      </c>
      <c r="C110" s="557"/>
      <c r="D110" s="558">
        <v>9</v>
      </c>
      <c r="E110" s="557"/>
      <c r="F110" s="559"/>
      <c r="G110" s="572">
        <v>2.5</v>
      </c>
      <c r="H110" s="573">
        <f t="shared" si="7"/>
        <v>75</v>
      </c>
      <c r="I110" s="574">
        <v>6</v>
      </c>
      <c r="J110" s="565" t="s">
        <v>127</v>
      </c>
      <c r="K110" s="565"/>
      <c r="L110" s="575" t="s">
        <v>143</v>
      </c>
      <c r="M110" s="576">
        <f>H110-I110</f>
        <v>69</v>
      </c>
      <c r="N110" s="564"/>
      <c r="O110" s="565"/>
      <c r="P110" s="570" t="s">
        <v>139</v>
      </c>
      <c r="Q110" s="567"/>
      <c r="R110" s="568"/>
      <c r="S110" s="566"/>
      <c r="T110" s="567"/>
      <c r="U110" s="569"/>
      <c r="V110" s="570"/>
    </row>
    <row r="111" spans="1:22" ht="20.25" customHeight="1">
      <c r="A111" s="580" t="s">
        <v>368</v>
      </c>
      <c r="B111" s="578" t="s">
        <v>356</v>
      </c>
      <c r="C111" s="557"/>
      <c r="D111" s="558">
        <v>10</v>
      </c>
      <c r="E111" s="557"/>
      <c r="F111" s="559"/>
      <c r="G111" s="572">
        <v>2</v>
      </c>
      <c r="H111" s="573">
        <f t="shared" si="7"/>
        <v>60</v>
      </c>
      <c r="I111" s="574">
        <v>4</v>
      </c>
      <c r="J111" s="565" t="s">
        <v>127</v>
      </c>
      <c r="K111" s="565"/>
      <c r="L111" s="575"/>
      <c r="M111" s="576">
        <f>H111-I111</f>
        <v>56</v>
      </c>
      <c r="N111" s="564"/>
      <c r="O111" s="565"/>
      <c r="P111" s="566"/>
      <c r="Q111" s="577" t="s">
        <v>127</v>
      </c>
      <c r="R111" s="568"/>
      <c r="S111" s="566"/>
      <c r="T111" s="567"/>
      <c r="U111" s="569"/>
      <c r="V111" s="570"/>
    </row>
    <row r="112" spans="1:22" ht="20.25" customHeight="1">
      <c r="A112" s="580" t="s">
        <v>369</v>
      </c>
      <c r="B112" s="578" t="s">
        <v>357</v>
      </c>
      <c r="C112" s="558"/>
      <c r="D112" s="558">
        <v>12</v>
      </c>
      <c r="E112" s="557"/>
      <c r="F112" s="559"/>
      <c r="G112" s="572">
        <v>2.5</v>
      </c>
      <c r="H112" s="573">
        <f t="shared" si="7"/>
        <v>75</v>
      </c>
      <c r="I112" s="574">
        <v>8</v>
      </c>
      <c r="J112" s="565" t="s">
        <v>127</v>
      </c>
      <c r="K112" s="565" t="s">
        <v>358</v>
      </c>
      <c r="L112" s="575"/>
      <c r="M112" s="576">
        <f>H112-I112</f>
        <v>67</v>
      </c>
      <c r="N112" s="564"/>
      <c r="O112" s="565"/>
      <c r="P112" s="566"/>
      <c r="Q112" s="567"/>
      <c r="R112" s="568"/>
      <c r="S112" s="570" t="s">
        <v>126</v>
      </c>
      <c r="T112" s="567"/>
      <c r="U112" s="569"/>
      <c r="V112" s="570"/>
    </row>
    <row r="113" spans="1:22" ht="30" customHeight="1">
      <c r="A113" s="555" t="s">
        <v>370</v>
      </c>
      <c r="B113" s="583" t="s">
        <v>359</v>
      </c>
      <c r="C113" s="584"/>
      <c r="D113" s="585"/>
      <c r="E113" s="586"/>
      <c r="F113" s="587"/>
      <c r="G113" s="608">
        <v>3</v>
      </c>
      <c r="H113" s="607">
        <f t="shared" si="7"/>
        <v>90</v>
      </c>
      <c r="I113" s="588"/>
      <c r="J113" s="565"/>
      <c r="K113" s="582"/>
      <c r="L113" s="575"/>
      <c r="M113" s="589"/>
      <c r="N113" s="564"/>
      <c r="O113" s="565"/>
      <c r="P113" s="566"/>
      <c r="Q113" s="567"/>
      <c r="R113" s="568"/>
      <c r="S113" s="566"/>
      <c r="T113" s="567"/>
      <c r="U113" s="569"/>
      <c r="V113" s="570"/>
    </row>
    <row r="114" spans="1:22" ht="20.25" customHeight="1">
      <c r="A114" s="590" t="s">
        <v>371</v>
      </c>
      <c r="B114" s="591" t="s">
        <v>61</v>
      </c>
      <c r="C114" s="592"/>
      <c r="D114" s="561"/>
      <c r="E114" s="593"/>
      <c r="F114" s="594"/>
      <c r="G114" s="572">
        <f>G115+G116</f>
        <v>6</v>
      </c>
      <c r="H114" s="573">
        <f t="shared" si="7"/>
        <v>180</v>
      </c>
      <c r="I114" s="593"/>
      <c r="J114" s="593"/>
      <c r="K114" s="593"/>
      <c r="L114" s="595"/>
      <c r="M114" s="596"/>
      <c r="N114" s="564"/>
      <c r="O114" s="565"/>
      <c r="P114" s="566"/>
      <c r="Q114" s="567"/>
      <c r="R114" s="568"/>
      <c r="S114" s="566"/>
      <c r="T114" s="567"/>
      <c r="U114" s="569"/>
      <c r="V114" s="570"/>
    </row>
    <row r="115" spans="1:22" ht="18" customHeight="1">
      <c r="A115" s="590"/>
      <c r="B115" s="597" t="s">
        <v>55</v>
      </c>
      <c r="C115" s="592"/>
      <c r="D115" s="561"/>
      <c r="E115" s="593"/>
      <c r="F115" s="594"/>
      <c r="G115" s="606">
        <v>1.5</v>
      </c>
      <c r="H115" s="607">
        <f t="shared" si="7"/>
        <v>45</v>
      </c>
      <c r="I115" s="593"/>
      <c r="J115" s="593"/>
      <c r="K115" s="593"/>
      <c r="L115" s="595"/>
      <c r="M115" s="596"/>
      <c r="N115" s="564"/>
      <c r="O115" s="565"/>
      <c r="P115" s="566"/>
      <c r="Q115" s="567"/>
      <c r="R115" s="568"/>
      <c r="S115" s="566"/>
      <c r="T115" s="567"/>
      <c r="U115" s="569"/>
      <c r="V115" s="570"/>
    </row>
    <row r="116" spans="1:22" ht="20.25" customHeight="1">
      <c r="A116" s="598" t="s">
        <v>372</v>
      </c>
      <c r="B116" s="599" t="s">
        <v>56</v>
      </c>
      <c r="C116" s="600">
        <v>9</v>
      </c>
      <c r="D116" s="561"/>
      <c r="E116" s="593"/>
      <c r="F116" s="594"/>
      <c r="G116" s="572">
        <v>4.5</v>
      </c>
      <c r="H116" s="573">
        <f t="shared" si="7"/>
        <v>135</v>
      </c>
      <c r="I116" s="125">
        <v>10</v>
      </c>
      <c r="J116" s="122" t="s">
        <v>142</v>
      </c>
      <c r="K116" s="126"/>
      <c r="L116" s="101" t="s">
        <v>143</v>
      </c>
      <c r="M116" s="601">
        <f>H116-I116</f>
        <v>125</v>
      </c>
      <c r="N116" s="564"/>
      <c r="O116" s="565"/>
      <c r="P116" s="577" t="s">
        <v>279</v>
      </c>
      <c r="Q116" s="567"/>
      <c r="R116" s="568"/>
      <c r="S116" s="566"/>
      <c r="T116" s="567"/>
      <c r="U116" s="569"/>
      <c r="V116" s="570"/>
    </row>
    <row r="117" spans="1:22" ht="30.75" customHeight="1" thickBot="1">
      <c r="A117" s="580" t="s">
        <v>373</v>
      </c>
      <c r="B117" s="581" t="s">
        <v>360</v>
      </c>
      <c r="C117" s="557"/>
      <c r="D117" s="558">
        <v>10</v>
      </c>
      <c r="E117" s="557"/>
      <c r="F117" s="559"/>
      <c r="G117" s="572">
        <v>3</v>
      </c>
      <c r="H117" s="573">
        <f>G117*30</f>
        <v>90</v>
      </c>
      <c r="I117" s="574">
        <v>6</v>
      </c>
      <c r="J117" s="565" t="s">
        <v>127</v>
      </c>
      <c r="K117" s="565"/>
      <c r="L117" s="575" t="s">
        <v>143</v>
      </c>
      <c r="M117" s="601">
        <f>H117-I117</f>
        <v>84</v>
      </c>
      <c r="N117" s="564"/>
      <c r="O117" s="565"/>
      <c r="P117" s="566"/>
      <c r="Q117" s="577" t="s">
        <v>139</v>
      </c>
      <c r="R117" s="568"/>
      <c r="S117" s="566"/>
      <c r="T117" s="567"/>
      <c r="U117" s="569"/>
      <c r="V117" s="570"/>
    </row>
    <row r="118" spans="1:22" ht="20.25" customHeight="1" thickBot="1">
      <c r="A118" s="1748" t="s">
        <v>36</v>
      </c>
      <c r="B118" s="1749"/>
      <c r="C118" s="602"/>
      <c r="D118" s="603"/>
      <c r="E118" s="603"/>
      <c r="F118" s="604"/>
      <c r="G118" s="1181">
        <f>G103+G107+G113+G114+G117</f>
        <v>29.5</v>
      </c>
      <c r="H118" s="1182">
        <f t="shared" si="7"/>
        <v>885</v>
      </c>
      <c r="I118" s="1181"/>
      <c r="J118" s="1181"/>
      <c r="K118" s="1181"/>
      <c r="L118" s="1181"/>
      <c r="M118" s="1183"/>
      <c r="N118" s="1181"/>
      <c r="O118" s="1184"/>
      <c r="P118" s="1185"/>
      <c r="Q118" s="1185"/>
      <c r="R118" s="1184"/>
      <c r="S118" s="1185"/>
      <c r="T118" s="1186"/>
      <c r="U118" s="1187"/>
      <c r="V118" s="1188"/>
    </row>
    <row r="119" spans="1:22" ht="20.25" customHeight="1" thickBot="1">
      <c r="A119" s="1719" t="s">
        <v>361</v>
      </c>
      <c r="B119" s="1720"/>
      <c r="C119" s="602"/>
      <c r="D119" s="603"/>
      <c r="E119" s="603"/>
      <c r="F119" s="604"/>
      <c r="G119" s="1189">
        <f>G104+G108+G113+G115</f>
        <v>9.5</v>
      </c>
      <c r="H119" s="1190">
        <f t="shared" si="7"/>
        <v>285</v>
      </c>
      <c r="I119" s="1191"/>
      <c r="J119" s="1192"/>
      <c r="K119" s="1192"/>
      <c r="L119" s="1192"/>
      <c r="M119" s="1193"/>
      <c r="N119" s="1194"/>
      <c r="O119" s="1195"/>
      <c r="P119" s="1196"/>
      <c r="Q119" s="1197"/>
      <c r="R119" s="1195"/>
      <c r="S119" s="1196"/>
      <c r="T119" s="1198"/>
      <c r="U119" s="1199"/>
      <c r="V119" s="1200"/>
    </row>
    <row r="120" spans="1:22" ht="20.25" customHeight="1" thickBot="1">
      <c r="A120" s="1741" t="s">
        <v>437</v>
      </c>
      <c r="B120" s="1750"/>
      <c r="C120" s="602"/>
      <c r="D120" s="603"/>
      <c r="E120" s="603"/>
      <c r="F120" s="604"/>
      <c r="G120" s="1201">
        <f>G105+G109+G116+G106+G117</f>
        <v>20</v>
      </c>
      <c r="H120" s="1182">
        <f t="shared" si="7"/>
        <v>600</v>
      </c>
      <c r="I120" s="1182">
        <f>I105+I106+I109+I116+I117</f>
        <v>52</v>
      </c>
      <c r="J120" s="1182">
        <v>32</v>
      </c>
      <c r="K120" s="1182">
        <v>4</v>
      </c>
      <c r="L120" s="1182">
        <v>16</v>
      </c>
      <c r="M120" s="1182">
        <f>H120-I120</f>
        <v>548</v>
      </c>
      <c r="N120" s="1202"/>
      <c r="O120" s="1202"/>
      <c r="P120" s="1202" t="s">
        <v>490</v>
      </c>
      <c r="Q120" s="1202" t="s">
        <v>513</v>
      </c>
      <c r="R120" s="1202"/>
      <c r="S120" s="1202" t="s">
        <v>514</v>
      </c>
      <c r="T120" s="1186"/>
      <c r="U120" s="1203"/>
      <c r="V120" s="1187"/>
    </row>
    <row r="121" spans="1:22" ht="20.25" customHeight="1" thickBot="1">
      <c r="A121" s="527"/>
      <c r="B121" s="528"/>
      <c r="C121" s="529"/>
      <c r="D121" s="524"/>
      <c r="E121" s="525"/>
      <c r="F121" s="530"/>
      <c r="G121" s="531"/>
      <c r="H121" s="532"/>
      <c r="I121" s="473"/>
      <c r="J121" s="475"/>
      <c r="K121" s="523"/>
      <c r="L121" s="476"/>
      <c r="M121" s="533"/>
      <c r="N121" s="534"/>
      <c r="O121" s="475"/>
      <c r="P121" s="535"/>
      <c r="Q121" s="522"/>
      <c r="R121" s="477"/>
      <c r="S121" s="536"/>
      <c r="T121" s="535"/>
      <c r="U121" s="226"/>
      <c r="V121" s="526"/>
    </row>
    <row r="122" spans="1:22" ht="19.5" customHeight="1" thickBot="1">
      <c r="A122" s="1756" t="s">
        <v>185</v>
      </c>
      <c r="B122" s="1757"/>
      <c r="C122" s="1757"/>
      <c r="D122" s="1757"/>
      <c r="E122" s="1757"/>
      <c r="F122" s="1757"/>
      <c r="G122" s="1757"/>
      <c r="H122" s="1757"/>
      <c r="I122" s="1757"/>
      <c r="J122" s="1757"/>
      <c r="K122" s="1757"/>
      <c r="L122" s="1757"/>
      <c r="M122" s="1757"/>
      <c r="N122" s="1757"/>
      <c r="O122" s="1757"/>
      <c r="P122" s="1757"/>
      <c r="Q122" s="1757"/>
      <c r="R122" s="1757"/>
      <c r="S122" s="1757"/>
      <c r="T122" s="1757"/>
      <c r="U122" s="1757"/>
      <c r="V122" s="1758"/>
    </row>
    <row r="123" spans="1:22" ht="19.5" customHeight="1" thickBot="1">
      <c r="A123" s="1862" t="s">
        <v>320</v>
      </c>
      <c r="B123" s="1863"/>
      <c r="C123" s="1863"/>
      <c r="D123" s="1863"/>
      <c r="E123" s="1863"/>
      <c r="F123" s="1863"/>
      <c r="G123" s="1863"/>
      <c r="H123" s="1863"/>
      <c r="I123" s="1863"/>
      <c r="J123" s="1863"/>
      <c r="K123" s="1863"/>
      <c r="L123" s="1863"/>
      <c r="M123" s="1863"/>
      <c r="N123" s="1863"/>
      <c r="O123" s="1863"/>
      <c r="P123" s="1863"/>
      <c r="Q123" s="1863"/>
      <c r="R123" s="1863"/>
      <c r="S123" s="1863"/>
      <c r="T123" s="1863"/>
      <c r="U123" s="1863"/>
      <c r="V123" s="1864"/>
    </row>
    <row r="124" spans="1:22" ht="19.5" customHeight="1" thickBot="1">
      <c r="A124" s="1754" t="s">
        <v>321</v>
      </c>
      <c r="B124" s="1755"/>
      <c r="C124" s="1755"/>
      <c r="D124" s="1755"/>
      <c r="E124" s="1755"/>
      <c r="F124" s="1755"/>
      <c r="G124" s="1755"/>
      <c r="H124" s="1755"/>
      <c r="I124" s="1755"/>
      <c r="J124" s="1755"/>
      <c r="K124" s="1755"/>
      <c r="L124" s="1755"/>
      <c r="M124" s="1755"/>
      <c r="N124" s="1755"/>
      <c r="O124" s="1755"/>
      <c r="P124" s="1755"/>
      <c r="Q124" s="1755"/>
      <c r="R124" s="1755"/>
      <c r="S124" s="1755"/>
      <c r="T124" s="1755"/>
      <c r="U124" s="1755"/>
      <c r="V124" s="1755"/>
    </row>
    <row r="125" spans="1:22" ht="31.5">
      <c r="A125" s="226" t="s">
        <v>189</v>
      </c>
      <c r="B125" s="494" t="s">
        <v>44</v>
      </c>
      <c r="C125" s="103"/>
      <c r="D125" s="103"/>
      <c r="E125" s="103"/>
      <c r="F125" s="282"/>
      <c r="G125" s="940">
        <f>G126+G127</f>
        <v>3</v>
      </c>
      <c r="H125" s="284">
        <f>H126+H127</f>
        <v>90</v>
      </c>
      <c r="I125" s="285"/>
      <c r="J125" s="223"/>
      <c r="K125" s="103"/>
      <c r="L125" s="223"/>
      <c r="M125" s="1268"/>
      <c r="N125" s="1275"/>
      <c r="O125" s="852"/>
      <c r="P125" s="855"/>
      <c r="Q125" s="1284"/>
      <c r="R125" s="1285"/>
      <c r="S125" s="855"/>
      <c r="T125" s="1271"/>
      <c r="U125" s="106"/>
      <c r="V125" s="286"/>
    </row>
    <row r="126" spans="1:22" ht="15.75">
      <c r="A126" s="185"/>
      <c r="B126" s="132" t="s">
        <v>55</v>
      </c>
      <c r="C126" s="90"/>
      <c r="D126" s="90"/>
      <c r="E126" s="90"/>
      <c r="F126" s="183"/>
      <c r="G126" s="108">
        <v>1</v>
      </c>
      <c r="H126" s="90">
        <f>G126*30</f>
        <v>30</v>
      </c>
      <c r="I126" s="184"/>
      <c r="J126" s="95"/>
      <c r="K126" s="90"/>
      <c r="L126" s="95"/>
      <c r="M126" s="1269"/>
      <c r="N126" s="1276"/>
      <c r="O126" s="91"/>
      <c r="P126" s="239"/>
      <c r="Q126" s="243"/>
      <c r="R126" s="94"/>
      <c r="S126" s="239"/>
      <c r="T126" s="1272"/>
      <c r="U126" s="94"/>
      <c r="V126" s="168"/>
    </row>
    <row r="127" spans="1:22" ht="15.75">
      <c r="A127" s="164" t="s">
        <v>190</v>
      </c>
      <c r="B127" s="97" t="s">
        <v>56</v>
      </c>
      <c r="C127" s="90"/>
      <c r="D127" s="109">
        <v>14</v>
      </c>
      <c r="E127" s="109"/>
      <c r="F127" s="183"/>
      <c r="G127" s="124">
        <v>2</v>
      </c>
      <c r="H127" s="90">
        <f>G127*30</f>
        <v>60</v>
      </c>
      <c r="I127" s="186">
        <v>8</v>
      </c>
      <c r="J127" s="100" t="s">
        <v>142</v>
      </c>
      <c r="K127" s="109"/>
      <c r="L127" s="100"/>
      <c r="M127" s="1270">
        <f>H127-I127</f>
        <v>52</v>
      </c>
      <c r="N127" s="1276"/>
      <c r="O127" s="91"/>
      <c r="P127" s="239"/>
      <c r="Q127" s="243"/>
      <c r="R127" s="94"/>
      <c r="S127" s="239"/>
      <c r="T127" s="1272"/>
      <c r="U127" s="187" t="s">
        <v>142</v>
      </c>
      <c r="V127" s="168"/>
    </row>
    <row r="128" spans="1:22" ht="31.5">
      <c r="A128" s="164" t="s">
        <v>191</v>
      </c>
      <c r="B128" s="480" t="s">
        <v>440</v>
      </c>
      <c r="C128" s="92"/>
      <c r="D128" s="92"/>
      <c r="E128" s="92"/>
      <c r="F128" s="89"/>
      <c r="G128" s="941">
        <f>G129+G130</f>
        <v>7</v>
      </c>
      <c r="H128" s="92">
        <f>G128*30</f>
        <v>210</v>
      </c>
      <c r="I128" s="188"/>
      <c r="J128" s="95"/>
      <c r="K128" s="95"/>
      <c r="L128" s="95"/>
      <c r="M128" s="1269"/>
      <c r="N128" s="272"/>
      <c r="O128" s="95"/>
      <c r="P128" s="246"/>
      <c r="Q128" s="242"/>
      <c r="R128" s="96"/>
      <c r="S128" s="246"/>
      <c r="T128" s="1273"/>
      <c r="U128" s="96"/>
      <c r="V128" s="169"/>
    </row>
    <row r="129" spans="1:22" ht="15.75">
      <c r="A129" s="189"/>
      <c r="B129" s="132" t="s">
        <v>55</v>
      </c>
      <c r="C129" s="92"/>
      <c r="D129" s="92"/>
      <c r="E129" s="92"/>
      <c r="F129" s="89"/>
      <c r="G129" s="108">
        <v>3</v>
      </c>
      <c r="H129" s="90">
        <v>120</v>
      </c>
      <c r="I129" s="188"/>
      <c r="J129" s="95"/>
      <c r="K129" s="95"/>
      <c r="L129" s="95"/>
      <c r="M129" s="1269"/>
      <c r="N129" s="272"/>
      <c r="O129" s="95"/>
      <c r="P129" s="246"/>
      <c r="Q129" s="242"/>
      <c r="R129" s="96"/>
      <c r="S129" s="246"/>
      <c r="T129" s="1273"/>
      <c r="U129" s="96"/>
      <c r="V129" s="169"/>
    </row>
    <row r="130" spans="1:22" ht="15.75">
      <c r="A130" s="164" t="s">
        <v>192</v>
      </c>
      <c r="B130" s="97" t="s">
        <v>56</v>
      </c>
      <c r="C130" s="98">
        <v>12</v>
      </c>
      <c r="D130" s="98"/>
      <c r="E130" s="98"/>
      <c r="F130" s="190"/>
      <c r="G130" s="124">
        <f>H130/30</f>
        <v>4</v>
      </c>
      <c r="H130" s="98">
        <v>120</v>
      </c>
      <c r="I130" s="186">
        <v>8</v>
      </c>
      <c r="J130" s="100" t="s">
        <v>142</v>
      </c>
      <c r="K130" s="109"/>
      <c r="L130" s="100"/>
      <c r="M130" s="1270">
        <f>H130-I130</f>
        <v>112</v>
      </c>
      <c r="N130" s="1277"/>
      <c r="O130" s="99"/>
      <c r="P130" s="273"/>
      <c r="Q130" s="276"/>
      <c r="R130" s="101"/>
      <c r="S130" s="1286" t="s">
        <v>142</v>
      </c>
      <c r="T130" s="1274"/>
      <c r="U130" s="101"/>
      <c r="V130" s="170"/>
    </row>
    <row r="131" spans="1:22" ht="20.25" customHeight="1">
      <c r="A131" s="164" t="s">
        <v>193</v>
      </c>
      <c r="B131" s="481" t="s">
        <v>322</v>
      </c>
      <c r="C131" s="98"/>
      <c r="D131" s="98"/>
      <c r="E131" s="98"/>
      <c r="F131" s="190"/>
      <c r="G131" s="124">
        <v>14.5</v>
      </c>
      <c r="H131" s="98">
        <v>435</v>
      </c>
      <c r="I131" s="191"/>
      <c r="J131" s="99"/>
      <c r="K131" s="99"/>
      <c r="L131" s="476"/>
      <c r="M131" s="1270"/>
      <c r="N131" s="1277"/>
      <c r="O131" s="99"/>
      <c r="P131" s="273"/>
      <c r="Q131" s="276"/>
      <c r="R131" s="101"/>
      <c r="S131" s="1287"/>
      <c r="T131" s="1274"/>
      <c r="U131" s="101"/>
      <c r="V131" s="170"/>
    </row>
    <row r="132" spans="1:22" ht="31.5">
      <c r="A132" s="164" t="s">
        <v>194</v>
      </c>
      <c r="B132" s="495" t="s">
        <v>323</v>
      </c>
      <c r="C132" s="98"/>
      <c r="D132" s="98"/>
      <c r="E132" s="98"/>
      <c r="F132" s="190"/>
      <c r="G132" s="482">
        <f>H132/30</f>
        <v>3.5</v>
      </c>
      <c r="H132" s="483">
        <v>105</v>
      </c>
      <c r="I132" s="191"/>
      <c r="J132" s="99"/>
      <c r="K132" s="99"/>
      <c r="L132" s="476"/>
      <c r="M132" s="1270"/>
      <c r="N132" s="1277"/>
      <c r="O132" s="99"/>
      <c r="P132" s="273"/>
      <c r="Q132" s="276"/>
      <c r="R132" s="101"/>
      <c r="S132" s="1287"/>
      <c r="T132" s="1274"/>
      <c r="U132" s="101"/>
      <c r="V132" s="170"/>
    </row>
    <row r="133" spans="1:22" ht="31.5">
      <c r="A133" s="164" t="s">
        <v>331</v>
      </c>
      <c r="B133" s="496" t="s">
        <v>41</v>
      </c>
      <c r="C133" s="92"/>
      <c r="D133" s="133"/>
      <c r="E133" s="133"/>
      <c r="F133" s="92"/>
      <c r="G133" s="92">
        <f>H133/30</f>
        <v>5</v>
      </c>
      <c r="H133" s="92">
        <v>150</v>
      </c>
      <c r="I133" s="188"/>
      <c r="J133" s="95"/>
      <c r="K133" s="92"/>
      <c r="L133" s="95"/>
      <c r="M133" s="1269"/>
      <c r="N133" s="272"/>
      <c r="O133" s="95"/>
      <c r="P133" s="246"/>
      <c r="Q133" s="242"/>
      <c r="R133" s="96"/>
      <c r="S133" s="246"/>
      <c r="T133" s="1281"/>
      <c r="U133" s="96"/>
      <c r="V133" s="169"/>
    </row>
    <row r="134" spans="1:22" ht="15.75">
      <c r="A134" s="156"/>
      <c r="B134" s="132" t="s">
        <v>55</v>
      </c>
      <c r="C134" s="92"/>
      <c r="D134" s="133"/>
      <c r="E134" s="133"/>
      <c r="F134" s="92"/>
      <c r="G134" s="92">
        <v>0.5</v>
      </c>
      <c r="H134" s="92">
        <v>30</v>
      </c>
      <c r="I134" s="188"/>
      <c r="J134" s="95"/>
      <c r="K134" s="92"/>
      <c r="L134" s="95"/>
      <c r="M134" s="1269"/>
      <c r="N134" s="272"/>
      <c r="O134" s="95"/>
      <c r="P134" s="246"/>
      <c r="Q134" s="242"/>
      <c r="R134" s="96"/>
      <c r="S134" s="246"/>
      <c r="T134" s="1281"/>
      <c r="U134" s="96"/>
      <c r="V134" s="169"/>
    </row>
    <row r="135" spans="1:22" ht="15.75">
      <c r="A135" s="164" t="s">
        <v>332</v>
      </c>
      <c r="B135" s="97" t="s">
        <v>56</v>
      </c>
      <c r="C135" s="98">
        <v>13</v>
      </c>
      <c r="D135" s="136"/>
      <c r="E135" s="136"/>
      <c r="F135" s="98"/>
      <c r="G135" s="98">
        <v>4.5</v>
      </c>
      <c r="H135" s="98">
        <v>120</v>
      </c>
      <c r="I135" s="191">
        <v>14</v>
      </c>
      <c r="J135" s="99" t="s">
        <v>142</v>
      </c>
      <c r="K135" s="98" t="s">
        <v>54</v>
      </c>
      <c r="L135" s="99"/>
      <c r="M135" s="1270">
        <f>H135-I135</f>
        <v>106</v>
      </c>
      <c r="N135" s="272"/>
      <c r="O135" s="95"/>
      <c r="P135" s="246"/>
      <c r="Q135" s="242"/>
      <c r="R135" s="96"/>
      <c r="S135" s="246"/>
      <c r="T135" s="1282" t="s">
        <v>144</v>
      </c>
      <c r="U135" s="96"/>
      <c r="V135" s="169"/>
    </row>
    <row r="136" spans="1:22" ht="31.5">
      <c r="A136" s="164" t="s">
        <v>333</v>
      </c>
      <c r="B136" s="496" t="s">
        <v>83</v>
      </c>
      <c r="C136" s="92"/>
      <c r="D136" s="133"/>
      <c r="E136" s="133"/>
      <c r="F136" s="92"/>
      <c r="G136" s="92">
        <f aca="true" t="shared" si="8" ref="G136:G142">H136/30</f>
        <v>1</v>
      </c>
      <c r="H136" s="92">
        <v>30</v>
      </c>
      <c r="I136" s="188"/>
      <c r="J136" s="95"/>
      <c r="K136" s="92"/>
      <c r="L136" s="95"/>
      <c r="M136" s="1269"/>
      <c r="N136" s="272"/>
      <c r="O136" s="95"/>
      <c r="P136" s="246"/>
      <c r="Q136" s="242"/>
      <c r="R136" s="96"/>
      <c r="S136" s="246"/>
      <c r="T136" s="1273"/>
      <c r="U136" s="96"/>
      <c r="V136" s="169"/>
    </row>
    <row r="137" spans="1:22" ht="15.75">
      <c r="A137" s="156"/>
      <c r="B137" s="132" t="s">
        <v>55</v>
      </c>
      <c r="C137" s="92"/>
      <c r="D137" s="133"/>
      <c r="E137" s="133"/>
      <c r="F137" s="92"/>
      <c r="G137" s="92">
        <f t="shared" si="8"/>
        <v>0.5</v>
      </c>
      <c r="H137" s="92">
        <v>15</v>
      </c>
      <c r="I137" s="188"/>
      <c r="J137" s="95"/>
      <c r="K137" s="92"/>
      <c r="L137" s="95"/>
      <c r="M137" s="1269"/>
      <c r="N137" s="272"/>
      <c r="O137" s="95"/>
      <c r="P137" s="246"/>
      <c r="Q137" s="242"/>
      <c r="R137" s="96"/>
      <c r="S137" s="246"/>
      <c r="T137" s="1273"/>
      <c r="U137" s="96"/>
      <c r="V137" s="169"/>
    </row>
    <row r="138" spans="1:22" ht="15.75">
      <c r="A138" s="164" t="s">
        <v>334</v>
      </c>
      <c r="B138" s="97" t="s">
        <v>56</v>
      </c>
      <c r="C138" s="92"/>
      <c r="D138" s="133"/>
      <c r="E138" s="133"/>
      <c r="F138" s="98">
        <v>14</v>
      </c>
      <c r="G138" s="98">
        <f t="shared" si="8"/>
        <v>0.5</v>
      </c>
      <c r="H138" s="98">
        <v>15</v>
      </c>
      <c r="I138" s="191">
        <v>4</v>
      </c>
      <c r="J138" s="99"/>
      <c r="K138" s="98"/>
      <c r="L138" s="99" t="s">
        <v>493</v>
      </c>
      <c r="M138" s="1270">
        <f>H138-I138</f>
        <v>11</v>
      </c>
      <c r="N138" s="272"/>
      <c r="O138" s="95"/>
      <c r="P138" s="246"/>
      <c r="Q138" s="242"/>
      <c r="R138" s="96"/>
      <c r="S138" s="246"/>
      <c r="T138" s="1273"/>
      <c r="U138" s="101" t="s">
        <v>127</v>
      </c>
      <c r="V138" s="169"/>
    </row>
    <row r="139" spans="1:22" ht="31.5">
      <c r="A139" s="164" t="s">
        <v>335</v>
      </c>
      <c r="B139" s="496" t="s">
        <v>42</v>
      </c>
      <c r="C139" s="92"/>
      <c r="D139" s="92"/>
      <c r="E139" s="92"/>
      <c r="F139" s="89"/>
      <c r="G139" s="92">
        <f t="shared" si="8"/>
        <v>5</v>
      </c>
      <c r="H139" s="92">
        <v>150</v>
      </c>
      <c r="I139" s="188"/>
      <c r="J139" s="95"/>
      <c r="K139" s="92"/>
      <c r="L139" s="95"/>
      <c r="M139" s="1269"/>
      <c r="N139" s="272"/>
      <c r="O139" s="95"/>
      <c r="P139" s="246"/>
      <c r="Q139" s="242"/>
      <c r="R139" s="96"/>
      <c r="S139" s="246"/>
      <c r="T139" s="1274"/>
      <c r="U139" s="96"/>
      <c r="V139" s="169"/>
    </row>
    <row r="140" spans="1:22" ht="15.75">
      <c r="A140" s="156"/>
      <c r="B140" s="132" t="s">
        <v>55</v>
      </c>
      <c r="C140" s="92"/>
      <c r="D140" s="92"/>
      <c r="E140" s="92"/>
      <c r="F140" s="89"/>
      <c r="G140" s="92">
        <f t="shared" si="8"/>
        <v>1.5</v>
      </c>
      <c r="H140" s="92">
        <v>45</v>
      </c>
      <c r="I140" s="191"/>
      <c r="J140" s="99"/>
      <c r="K140" s="98"/>
      <c r="L140" s="99"/>
      <c r="M140" s="1270"/>
      <c r="N140" s="272"/>
      <c r="O140" s="95"/>
      <c r="P140" s="246"/>
      <c r="Q140" s="242"/>
      <c r="R140" s="96"/>
      <c r="S140" s="246"/>
      <c r="T140" s="1274"/>
      <c r="U140" s="96"/>
      <c r="V140" s="169"/>
    </row>
    <row r="141" spans="1:22" s="30" customFormat="1" ht="18" customHeight="1">
      <c r="A141" s="164" t="s">
        <v>336</v>
      </c>
      <c r="B141" s="97" t="s">
        <v>56</v>
      </c>
      <c r="C141" s="98">
        <v>14</v>
      </c>
      <c r="D141" s="138"/>
      <c r="E141" s="138"/>
      <c r="F141" s="98"/>
      <c r="G141" s="98">
        <f t="shared" si="8"/>
        <v>3.5</v>
      </c>
      <c r="H141" s="98">
        <v>105</v>
      </c>
      <c r="I141" s="191">
        <v>14</v>
      </c>
      <c r="J141" s="99" t="s">
        <v>142</v>
      </c>
      <c r="K141" s="98" t="s">
        <v>54</v>
      </c>
      <c r="L141" s="99"/>
      <c r="M141" s="1270">
        <f>H141-I141</f>
        <v>91</v>
      </c>
      <c r="N141" s="1277"/>
      <c r="O141" s="99"/>
      <c r="P141" s="273"/>
      <c r="Q141" s="276"/>
      <c r="R141" s="101"/>
      <c r="S141" s="273"/>
      <c r="T141" s="1274"/>
      <c r="U141" s="192" t="s">
        <v>144</v>
      </c>
      <c r="V141" s="170"/>
    </row>
    <row r="142" spans="1:22" ht="15.75">
      <c r="A142" s="164" t="s">
        <v>195</v>
      </c>
      <c r="B142" s="480" t="s">
        <v>324</v>
      </c>
      <c r="C142" s="98"/>
      <c r="D142" s="98"/>
      <c r="E142" s="98"/>
      <c r="F142" s="190"/>
      <c r="G142" s="124">
        <f t="shared" si="8"/>
        <v>10.5</v>
      </c>
      <c r="H142" s="98">
        <v>315</v>
      </c>
      <c r="I142" s="191"/>
      <c r="J142" s="99"/>
      <c r="K142" s="99"/>
      <c r="L142" s="476"/>
      <c r="M142" s="1270"/>
      <c r="N142" s="1277"/>
      <c r="O142" s="99"/>
      <c r="P142" s="273"/>
      <c r="Q142" s="276"/>
      <c r="R142" s="101"/>
      <c r="S142" s="1287"/>
      <c r="T142" s="1274"/>
      <c r="U142" s="101"/>
      <c r="V142" s="170"/>
    </row>
    <row r="143" spans="1:22" ht="15.75">
      <c r="A143" s="164" t="s">
        <v>196</v>
      </c>
      <c r="B143" s="496" t="s">
        <v>69</v>
      </c>
      <c r="C143" s="92"/>
      <c r="D143" s="92"/>
      <c r="E143" s="92"/>
      <c r="F143" s="89"/>
      <c r="G143" s="92">
        <f aca="true" t="shared" si="9" ref="G143:G149">H143/30</f>
        <v>6</v>
      </c>
      <c r="H143" s="92">
        <v>180</v>
      </c>
      <c r="I143" s="188"/>
      <c r="J143" s="95"/>
      <c r="K143" s="95"/>
      <c r="L143" s="95"/>
      <c r="M143" s="1269"/>
      <c r="N143" s="272"/>
      <c r="O143" s="95"/>
      <c r="P143" s="246"/>
      <c r="Q143" s="242"/>
      <c r="R143" s="96"/>
      <c r="S143" s="246"/>
      <c r="T143" s="1273"/>
      <c r="U143" s="96"/>
      <c r="V143" s="169"/>
    </row>
    <row r="144" spans="1:22" ht="15.75">
      <c r="A144" s="156"/>
      <c r="B144" s="132" t="s">
        <v>55</v>
      </c>
      <c r="C144" s="92"/>
      <c r="D144" s="92"/>
      <c r="E144" s="92"/>
      <c r="F144" s="89"/>
      <c r="G144" s="92">
        <f t="shared" si="9"/>
        <v>2</v>
      </c>
      <c r="H144" s="92">
        <v>60</v>
      </c>
      <c r="I144" s="188"/>
      <c r="J144" s="95"/>
      <c r="K144" s="95"/>
      <c r="L144" s="95"/>
      <c r="M144" s="1269"/>
      <c r="N144" s="272"/>
      <c r="O144" s="95"/>
      <c r="P144" s="246"/>
      <c r="Q144" s="242"/>
      <c r="R144" s="96"/>
      <c r="S144" s="246"/>
      <c r="T144" s="1273"/>
      <c r="U144" s="96"/>
      <c r="V144" s="169"/>
    </row>
    <row r="145" spans="1:22" s="58" customFormat="1" ht="15.75">
      <c r="A145" s="164" t="s">
        <v>337</v>
      </c>
      <c r="B145" s="97" t="s">
        <v>56</v>
      </c>
      <c r="C145" s="98">
        <v>10</v>
      </c>
      <c r="D145" s="98"/>
      <c r="E145" s="98"/>
      <c r="F145" s="190"/>
      <c r="G145" s="98">
        <f t="shared" si="9"/>
        <v>4</v>
      </c>
      <c r="H145" s="98">
        <v>120</v>
      </c>
      <c r="I145" s="125">
        <v>10</v>
      </c>
      <c r="J145" s="122" t="s">
        <v>142</v>
      </c>
      <c r="K145" s="126"/>
      <c r="L145" s="101" t="s">
        <v>143</v>
      </c>
      <c r="M145" s="1270">
        <f>H145-I145</f>
        <v>110</v>
      </c>
      <c r="N145" s="1277"/>
      <c r="O145" s="99"/>
      <c r="P145" s="273"/>
      <c r="Q145" s="1139" t="s">
        <v>279</v>
      </c>
      <c r="R145" s="101"/>
      <c r="S145" s="1288"/>
      <c r="T145" s="1274"/>
      <c r="U145" s="101"/>
      <c r="V145" s="170"/>
    </row>
    <row r="146" spans="1:22" ht="31.5">
      <c r="A146" s="164" t="s">
        <v>338</v>
      </c>
      <c r="B146" s="496" t="s">
        <v>40</v>
      </c>
      <c r="C146" s="92"/>
      <c r="D146" s="92"/>
      <c r="E146" s="92"/>
      <c r="F146" s="89"/>
      <c r="G146" s="92">
        <f t="shared" si="9"/>
        <v>4.5</v>
      </c>
      <c r="H146" s="92">
        <v>135</v>
      </c>
      <c r="I146" s="188"/>
      <c r="J146" s="95"/>
      <c r="K146" s="92"/>
      <c r="L146" s="95"/>
      <c r="M146" s="1269"/>
      <c r="N146" s="272"/>
      <c r="O146" s="95"/>
      <c r="P146" s="246"/>
      <c r="Q146" s="242"/>
      <c r="R146" s="96"/>
      <c r="S146" s="246"/>
      <c r="T146" s="1273"/>
      <c r="U146" s="96"/>
      <c r="V146" s="169"/>
    </row>
    <row r="147" spans="1:22" ht="15.75">
      <c r="A147" s="156"/>
      <c r="B147" s="132" t="s">
        <v>55</v>
      </c>
      <c r="C147" s="92"/>
      <c r="D147" s="92"/>
      <c r="E147" s="92"/>
      <c r="F147" s="89"/>
      <c r="G147" s="92">
        <f t="shared" si="9"/>
        <v>1</v>
      </c>
      <c r="H147" s="92">
        <v>30</v>
      </c>
      <c r="I147" s="188"/>
      <c r="J147" s="95"/>
      <c r="K147" s="92"/>
      <c r="L147" s="95"/>
      <c r="M147" s="1269"/>
      <c r="N147" s="272"/>
      <c r="O147" s="95"/>
      <c r="P147" s="246"/>
      <c r="Q147" s="242"/>
      <c r="R147" s="96"/>
      <c r="S147" s="246"/>
      <c r="T147" s="1273"/>
      <c r="U147" s="96"/>
      <c r="V147" s="169"/>
    </row>
    <row r="148" spans="1:22" ht="15.75">
      <c r="A148" s="164" t="s">
        <v>339</v>
      </c>
      <c r="B148" s="97" t="s">
        <v>56</v>
      </c>
      <c r="C148" s="98">
        <v>13</v>
      </c>
      <c r="D148" s="92"/>
      <c r="E148" s="92"/>
      <c r="F148" s="89"/>
      <c r="G148" s="98">
        <f t="shared" si="9"/>
        <v>3.5</v>
      </c>
      <c r="H148" s="98">
        <v>105</v>
      </c>
      <c r="I148" s="125">
        <v>10</v>
      </c>
      <c r="J148" s="122" t="s">
        <v>142</v>
      </c>
      <c r="K148" s="126"/>
      <c r="L148" s="101" t="s">
        <v>143</v>
      </c>
      <c r="M148" s="1270">
        <f>H148-I148</f>
        <v>95</v>
      </c>
      <c r="N148" s="272"/>
      <c r="O148" s="95"/>
      <c r="P148" s="246"/>
      <c r="Q148" s="242"/>
      <c r="R148" s="96"/>
      <c r="S148" s="246"/>
      <c r="T148" s="522" t="s">
        <v>279</v>
      </c>
      <c r="U148" s="96"/>
      <c r="V148" s="169"/>
    </row>
    <row r="149" spans="1:22" ht="31.5">
      <c r="A149" s="164" t="s">
        <v>197</v>
      </c>
      <c r="B149" s="480" t="s">
        <v>325</v>
      </c>
      <c r="C149" s="98"/>
      <c r="D149" s="98"/>
      <c r="E149" s="98"/>
      <c r="F149" s="190"/>
      <c r="G149" s="124">
        <f t="shared" si="9"/>
        <v>10</v>
      </c>
      <c r="H149" s="98">
        <v>300</v>
      </c>
      <c r="I149" s="191"/>
      <c r="J149" s="99"/>
      <c r="K149" s="99"/>
      <c r="L149" s="476"/>
      <c r="M149" s="1270"/>
      <c r="N149" s="1277"/>
      <c r="O149" s="99"/>
      <c r="P149" s="273"/>
      <c r="Q149" s="276"/>
      <c r="R149" s="101"/>
      <c r="S149" s="1287"/>
      <c r="T149" s="1274"/>
      <c r="U149" s="101"/>
      <c r="V149" s="170"/>
    </row>
    <row r="150" spans="1:22" ht="30.75" customHeight="1">
      <c r="A150" s="164" t="s">
        <v>198</v>
      </c>
      <c r="B150" s="496" t="s">
        <v>71</v>
      </c>
      <c r="C150" s="92"/>
      <c r="D150" s="92"/>
      <c r="E150" s="92"/>
      <c r="F150" s="89"/>
      <c r="G150" s="92">
        <f aca="true" t="shared" si="10" ref="G150:G155">H150/30</f>
        <v>6</v>
      </c>
      <c r="H150" s="92">
        <v>180</v>
      </c>
      <c r="I150" s="188"/>
      <c r="J150" s="95"/>
      <c r="K150" s="95"/>
      <c r="L150" s="95"/>
      <c r="M150" s="1269"/>
      <c r="N150" s="272"/>
      <c r="O150" s="95"/>
      <c r="P150" s="246"/>
      <c r="Q150" s="242"/>
      <c r="R150" s="96"/>
      <c r="S150" s="246"/>
      <c r="T150" s="1273"/>
      <c r="U150" s="96"/>
      <c r="V150" s="169"/>
    </row>
    <row r="151" spans="1:22" ht="15.75">
      <c r="A151" s="189"/>
      <c r="B151" s="132" t="s">
        <v>55</v>
      </c>
      <c r="C151" s="92"/>
      <c r="D151" s="92"/>
      <c r="E151" s="92"/>
      <c r="F151" s="89"/>
      <c r="G151" s="92">
        <f t="shared" si="10"/>
        <v>3</v>
      </c>
      <c r="H151" s="92">
        <v>90</v>
      </c>
      <c r="I151" s="188"/>
      <c r="J151" s="95"/>
      <c r="K151" s="95"/>
      <c r="L151" s="95"/>
      <c r="M151" s="1269"/>
      <c r="N151" s="272"/>
      <c r="O151" s="95"/>
      <c r="P151" s="246"/>
      <c r="Q151" s="242"/>
      <c r="R151" s="96"/>
      <c r="S151" s="246"/>
      <c r="T151" s="1273"/>
      <c r="U151" s="96"/>
      <c r="V151" s="169"/>
    </row>
    <row r="152" spans="1:22" s="58" customFormat="1" ht="15.75">
      <c r="A152" s="164" t="s">
        <v>340</v>
      </c>
      <c r="B152" s="97" t="s">
        <v>56</v>
      </c>
      <c r="C152" s="98">
        <v>12</v>
      </c>
      <c r="D152" s="98"/>
      <c r="E152" s="98"/>
      <c r="F152" s="190"/>
      <c r="G152" s="98">
        <f t="shared" si="10"/>
        <v>3</v>
      </c>
      <c r="H152" s="98">
        <v>90</v>
      </c>
      <c r="I152" s="125">
        <v>10</v>
      </c>
      <c r="J152" s="122" t="s">
        <v>142</v>
      </c>
      <c r="K152" s="126"/>
      <c r="L152" s="101" t="s">
        <v>143</v>
      </c>
      <c r="M152" s="1270">
        <f>H152-I152</f>
        <v>80</v>
      </c>
      <c r="N152" s="1277"/>
      <c r="O152" s="99"/>
      <c r="P152" s="273"/>
      <c r="Q152" s="276"/>
      <c r="R152" s="101"/>
      <c r="S152" s="993" t="s">
        <v>279</v>
      </c>
      <c r="T152" s="1283"/>
      <c r="U152" s="101"/>
      <c r="V152" s="170"/>
    </row>
    <row r="153" spans="1:22" ht="15.75">
      <c r="A153" s="164" t="s">
        <v>341</v>
      </c>
      <c r="B153" s="496" t="s">
        <v>43</v>
      </c>
      <c r="C153" s="92"/>
      <c r="D153" s="133"/>
      <c r="E153" s="133"/>
      <c r="F153" s="92"/>
      <c r="G153" s="92">
        <f t="shared" si="10"/>
        <v>4</v>
      </c>
      <c r="H153" s="92">
        <v>120</v>
      </c>
      <c r="I153" s="188"/>
      <c r="J153" s="95"/>
      <c r="K153" s="92"/>
      <c r="L153" s="95"/>
      <c r="M153" s="1269"/>
      <c r="N153" s="272"/>
      <c r="O153" s="95"/>
      <c r="P153" s="246"/>
      <c r="Q153" s="242"/>
      <c r="R153" s="96"/>
      <c r="S153" s="246"/>
      <c r="T153" s="1273"/>
      <c r="U153" s="96"/>
      <c r="V153" s="169"/>
    </row>
    <row r="154" spans="1:22" ht="15.75">
      <c r="A154" s="156"/>
      <c r="B154" s="132" t="s">
        <v>55</v>
      </c>
      <c r="C154" s="92"/>
      <c r="D154" s="133"/>
      <c r="E154" s="133"/>
      <c r="F154" s="92"/>
      <c r="G154" s="92">
        <f t="shared" si="10"/>
        <v>1</v>
      </c>
      <c r="H154" s="92">
        <v>30</v>
      </c>
      <c r="I154" s="188"/>
      <c r="J154" s="95"/>
      <c r="K154" s="92"/>
      <c r="L154" s="95"/>
      <c r="M154" s="1269"/>
      <c r="N154" s="272"/>
      <c r="O154" s="95"/>
      <c r="P154" s="246"/>
      <c r="Q154" s="242"/>
      <c r="R154" s="96"/>
      <c r="S154" s="246"/>
      <c r="T154" s="1273"/>
      <c r="U154" s="96"/>
      <c r="V154" s="169"/>
    </row>
    <row r="155" spans="1:22" ht="15.75">
      <c r="A155" s="164" t="s">
        <v>342</v>
      </c>
      <c r="B155" s="97" t="s">
        <v>56</v>
      </c>
      <c r="C155" s="98"/>
      <c r="D155" s="136">
        <v>13</v>
      </c>
      <c r="E155" s="136"/>
      <c r="F155" s="98"/>
      <c r="G155" s="98">
        <f t="shared" si="10"/>
        <v>3</v>
      </c>
      <c r="H155" s="98">
        <v>90</v>
      </c>
      <c r="I155" s="191">
        <v>6</v>
      </c>
      <c r="J155" s="99" t="s">
        <v>127</v>
      </c>
      <c r="K155" s="98"/>
      <c r="L155" s="99" t="s">
        <v>143</v>
      </c>
      <c r="M155" s="1270">
        <f>H155-I155</f>
        <v>84</v>
      </c>
      <c r="N155" s="1277"/>
      <c r="O155" s="99"/>
      <c r="P155" s="273"/>
      <c r="Q155" s="276"/>
      <c r="R155" s="101"/>
      <c r="S155" s="273"/>
      <c r="T155" s="1274" t="s">
        <v>139</v>
      </c>
      <c r="U155" s="101"/>
      <c r="V155" s="170"/>
    </row>
    <row r="156" spans="1:22" ht="16.5" thickBot="1">
      <c r="A156" s="164"/>
      <c r="B156" s="97"/>
      <c r="C156" s="98"/>
      <c r="D156" s="98"/>
      <c r="E156" s="98"/>
      <c r="F156" s="190"/>
      <c r="G156" s="124"/>
      <c r="H156" s="98"/>
      <c r="I156" s="191"/>
      <c r="J156" s="99"/>
      <c r="K156" s="99"/>
      <c r="L156" s="476"/>
      <c r="M156" s="1270"/>
      <c r="N156" s="1278"/>
      <c r="O156" s="1279"/>
      <c r="P156" s="1280"/>
      <c r="Q156" s="1289"/>
      <c r="R156" s="459"/>
      <c r="S156" s="1290"/>
      <c r="T156" s="1274"/>
      <c r="U156" s="101"/>
      <c r="V156" s="170"/>
    </row>
    <row r="157" spans="1:22" ht="16.5" thickBot="1">
      <c r="A157" s="1754" t="s">
        <v>326</v>
      </c>
      <c r="B157" s="1755"/>
      <c r="C157" s="1755"/>
      <c r="D157" s="1755"/>
      <c r="E157" s="1755"/>
      <c r="F157" s="1755"/>
      <c r="G157" s="1755"/>
      <c r="H157" s="1755"/>
      <c r="I157" s="1755"/>
      <c r="J157" s="1755"/>
      <c r="K157" s="1755"/>
      <c r="L157" s="1755"/>
      <c r="M157" s="1755"/>
      <c r="N157" s="1755"/>
      <c r="O157" s="1755"/>
      <c r="P157" s="1755"/>
      <c r="Q157" s="1755"/>
      <c r="R157" s="1755"/>
      <c r="S157" s="1755"/>
      <c r="T157" s="1755"/>
      <c r="U157" s="1755"/>
      <c r="V157" s="1755"/>
    </row>
    <row r="158" spans="1:22" ht="31.5">
      <c r="A158" s="164" t="s">
        <v>199</v>
      </c>
      <c r="B158" s="480" t="s">
        <v>327</v>
      </c>
      <c r="C158" s="98"/>
      <c r="D158" s="98"/>
      <c r="E158" s="98"/>
      <c r="F158" s="190"/>
      <c r="G158" s="98">
        <f>H158/30</f>
        <v>4</v>
      </c>
      <c r="H158" s="98">
        <v>120</v>
      </c>
      <c r="I158" s="191"/>
      <c r="J158" s="99"/>
      <c r="K158" s="99"/>
      <c r="L158" s="476"/>
      <c r="M158" s="1270"/>
      <c r="N158" s="1292"/>
      <c r="O158" s="1293"/>
      <c r="P158" s="1294"/>
      <c r="Q158" s="1298"/>
      <c r="R158" s="204"/>
      <c r="S158" s="1299"/>
      <c r="T158" s="1274"/>
      <c r="U158" s="101"/>
      <c r="V158" s="170"/>
    </row>
    <row r="159" spans="1:22" ht="15.75">
      <c r="A159" s="164" t="s">
        <v>200</v>
      </c>
      <c r="B159" s="496" t="s">
        <v>45</v>
      </c>
      <c r="C159" s="92"/>
      <c r="D159" s="92"/>
      <c r="E159" s="92"/>
      <c r="F159" s="115"/>
      <c r="G159" s="92">
        <f>H159/30</f>
        <v>4</v>
      </c>
      <c r="H159" s="92">
        <v>120</v>
      </c>
      <c r="I159" s="92"/>
      <c r="J159" s="95"/>
      <c r="K159" s="92"/>
      <c r="L159" s="95"/>
      <c r="M159" s="1269"/>
      <c r="N159" s="272"/>
      <c r="O159" s="95"/>
      <c r="P159" s="246"/>
      <c r="Q159" s="242"/>
      <c r="R159" s="96"/>
      <c r="S159" s="246"/>
      <c r="T159" s="1273"/>
      <c r="U159" s="96"/>
      <c r="V159" s="169"/>
    </row>
    <row r="160" spans="1:22" ht="15.75">
      <c r="A160" s="156"/>
      <c r="B160" s="132" t="s">
        <v>55</v>
      </c>
      <c r="C160" s="92"/>
      <c r="D160" s="92"/>
      <c r="E160" s="92"/>
      <c r="F160" s="115"/>
      <c r="G160" s="92">
        <f>H160/30</f>
        <v>7.5</v>
      </c>
      <c r="H160" s="92">
        <v>225</v>
      </c>
      <c r="I160" s="92"/>
      <c r="J160" s="95"/>
      <c r="K160" s="92"/>
      <c r="L160" s="95"/>
      <c r="M160" s="1269"/>
      <c r="N160" s="272"/>
      <c r="O160" s="95"/>
      <c r="P160" s="246"/>
      <c r="Q160" s="242"/>
      <c r="R160" s="96"/>
      <c r="S160" s="246"/>
      <c r="T160" s="1273"/>
      <c r="U160" s="96"/>
      <c r="V160" s="169"/>
    </row>
    <row r="161" spans="1:22" ht="15.75">
      <c r="A161" s="164" t="s">
        <v>343</v>
      </c>
      <c r="B161" s="97" t="s">
        <v>56</v>
      </c>
      <c r="C161" s="92"/>
      <c r="D161" s="98">
        <v>13</v>
      </c>
      <c r="E161" s="98"/>
      <c r="F161" s="115"/>
      <c r="G161" s="98">
        <f>H161/30</f>
        <v>3.5</v>
      </c>
      <c r="H161" s="98">
        <v>105</v>
      </c>
      <c r="I161" s="98">
        <v>4</v>
      </c>
      <c r="J161" s="99" t="s">
        <v>53</v>
      </c>
      <c r="K161" s="98"/>
      <c r="L161" s="99"/>
      <c r="M161" s="1270">
        <f>H161-I161</f>
        <v>101</v>
      </c>
      <c r="N161" s="272"/>
      <c r="O161" s="95"/>
      <c r="P161" s="246"/>
      <c r="Q161" s="242"/>
      <c r="R161" s="96"/>
      <c r="S161" s="246"/>
      <c r="T161" s="1274" t="s">
        <v>127</v>
      </c>
      <c r="U161" s="96"/>
      <c r="V161" s="169"/>
    </row>
    <row r="162" spans="1:22" ht="31.5">
      <c r="A162" s="164" t="s">
        <v>201</v>
      </c>
      <c r="B162" s="480" t="s">
        <v>328</v>
      </c>
      <c r="C162" s="98"/>
      <c r="D162" s="98"/>
      <c r="E162" s="98"/>
      <c r="F162" s="190"/>
      <c r="G162" s="493">
        <v>11</v>
      </c>
      <c r="H162" s="98">
        <v>330</v>
      </c>
      <c r="I162" s="191"/>
      <c r="J162" s="99"/>
      <c r="K162" s="99"/>
      <c r="L162" s="476"/>
      <c r="M162" s="1270"/>
      <c r="N162" s="1277"/>
      <c r="O162" s="99"/>
      <c r="P162" s="273"/>
      <c r="Q162" s="276"/>
      <c r="R162" s="101"/>
      <c r="S162" s="1287"/>
      <c r="T162" s="1274"/>
      <c r="U162" s="101"/>
      <c r="V162" s="170"/>
    </row>
    <row r="163" spans="1:22" ht="31.5">
      <c r="A163" s="164" t="s">
        <v>202</v>
      </c>
      <c r="B163" s="497" t="s">
        <v>47</v>
      </c>
      <c r="C163" s="115"/>
      <c r="D163" s="1210">
        <v>13</v>
      </c>
      <c r="E163" s="123"/>
      <c r="F163" s="115"/>
      <c r="G163" s="98">
        <f>H163/30</f>
        <v>3</v>
      </c>
      <c r="H163" s="123">
        <v>90</v>
      </c>
      <c r="I163" s="123">
        <v>4</v>
      </c>
      <c r="J163" s="99" t="s">
        <v>53</v>
      </c>
      <c r="K163" s="123"/>
      <c r="L163" s="99"/>
      <c r="M163" s="1270">
        <f>H163-I163</f>
        <v>86</v>
      </c>
      <c r="N163" s="242"/>
      <c r="O163" s="96"/>
      <c r="P163" s="246"/>
      <c r="Q163" s="242"/>
      <c r="R163" s="96"/>
      <c r="S163" s="246"/>
      <c r="T163" s="101" t="s">
        <v>127</v>
      </c>
      <c r="U163" s="101"/>
      <c r="V163" s="169"/>
    </row>
    <row r="164" spans="1:22" ht="16.5" thickBot="1">
      <c r="A164" s="164" t="s">
        <v>344</v>
      </c>
      <c r="B164" s="498" t="s">
        <v>74</v>
      </c>
      <c r="C164" s="92"/>
      <c r="D164" s="98">
        <v>14</v>
      </c>
      <c r="E164" s="98"/>
      <c r="F164" s="115"/>
      <c r="G164" s="98">
        <f>H164/30</f>
        <v>4.5</v>
      </c>
      <c r="H164" s="98">
        <v>135</v>
      </c>
      <c r="I164" s="98">
        <v>8</v>
      </c>
      <c r="J164" s="99" t="s">
        <v>80</v>
      </c>
      <c r="K164" s="98"/>
      <c r="L164" s="99"/>
      <c r="M164" s="1291">
        <f>H164-I164</f>
        <v>127</v>
      </c>
      <c r="N164" s="1295"/>
      <c r="O164" s="1296"/>
      <c r="P164" s="1297"/>
      <c r="Q164" s="1300"/>
      <c r="R164" s="1301"/>
      <c r="S164" s="1297"/>
      <c r="T164" s="1272"/>
      <c r="U164" s="187" t="s">
        <v>142</v>
      </c>
      <c r="V164" s="169"/>
    </row>
    <row r="165" spans="1:22" ht="16.5" thickBot="1">
      <c r="A165" s="1754" t="s">
        <v>329</v>
      </c>
      <c r="B165" s="1755"/>
      <c r="C165" s="1755"/>
      <c r="D165" s="1755"/>
      <c r="E165" s="1755"/>
      <c r="F165" s="1755"/>
      <c r="G165" s="1755"/>
      <c r="H165" s="1755"/>
      <c r="I165" s="1755"/>
      <c r="J165" s="1755"/>
      <c r="K165" s="1755"/>
      <c r="L165" s="1755"/>
      <c r="M165" s="1755"/>
      <c r="N165" s="1755"/>
      <c r="O165" s="1755"/>
      <c r="P165" s="1755"/>
      <c r="Q165" s="1755"/>
      <c r="R165" s="1755"/>
      <c r="S165" s="1755"/>
      <c r="T165" s="1755"/>
      <c r="U165" s="1755"/>
      <c r="V165" s="1755"/>
    </row>
    <row r="166" spans="1:22" ht="31.5">
      <c r="A166" s="164" t="s">
        <v>203</v>
      </c>
      <c r="B166" s="484" t="s">
        <v>330</v>
      </c>
      <c r="C166" s="488"/>
      <c r="D166" s="492">
        <v>13</v>
      </c>
      <c r="E166" s="488"/>
      <c r="F166" s="489"/>
      <c r="G166" s="490">
        <v>11.5</v>
      </c>
      <c r="H166" s="492">
        <f>G166*30</f>
        <v>345</v>
      </c>
      <c r="I166" s="488">
        <v>8</v>
      </c>
      <c r="J166" s="491">
        <v>8</v>
      </c>
      <c r="K166" s="213"/>
      <c r="L166" s="491"/>
      <c r="M166" s="1302">
        <f>H166-I166</f>
        <v>337</v>
      </c>
      <c r="N166" s="275"/>
      <c r="O166" s="206"/>
      <c r="P166" s="271"/>
      <c r="Q166" s="275"/>
      <c r="R166" s="206"/>
      <c r="S166" s="271"/>
      <c r="T166" s="1272" t="s">
        <v>142</v>
      </c>
      <c r="U166" s="187"/>
      <c r="V166" s="169"/>
    </row>
    <row r="167" spans="1:22" ht="16.5" thickBot="1">
      <c r="A167" s="164"/>
      <c r="B167" s="132"/>
      <c r="C167" s="92"/>
      <c r="D167" s="98"/>
      <c r="E167" s="98"/>
      <c r="F167" s="115"/>
      <c r="G167" s="98"/>
      <c r="H167" s="98"/>
      <c r="I167" s="98"/>
      <c r="J167" s="99"/>
      <c r="K167" s="98"/>
      <c r="L167" s="99"/>
      <c r="M167" s="1303"/>
      <c r="N167" s="272"/>
      <c r="O167" s="95"/>
      <c r="P167" s="246"/>
      <c r="Q167" s="243"/>
      <c r="R167" s="96"/>
      <c r="S167" s="246"/>
      <c r="T167" s="1272"/>
      <c r="U167" s="187"/>
      <c r="V167" s="169"/>
    </row>
    <row r="168" spans="1:22" ht="16.5" thickBot="1">
      <c r="A168" s="1759" t="s">
        <v>505</v>
      </c>
      <c r="B168" s="1760"/>
      <c r="C168" s="194"/>
      <c r="D168" s="194"/>
      <c r="E168" s="194"/>
      <c r="F168" s="195"/>
      <c r="G168" s="196">
        <f>G125+G128+G132+G133+G136+G139+G143+G146+G150+G153+G159+G163+G164</f>
        <v>56.5</v>
      </c>
      <c r="H168" s="137">
        <f>H125+H128+H132+H133+H136+H139+H143+H146+H150+H153+H159+H163+H164</f>
        <v>1695</v>
      </c>
      <c r="I168" s="137"/>
      <c r="J168" s="113"/>
      <c r="K168" s="197"/>
      <c r="L168" s="113"/>
      <c r="M168" s="1304"/>
      <c r="N168" s="1306"/>
      <c r="O168" s="194"/>
      <c r="P168" s="1307"/>
      <c r="Q168" s="1314" t="s">
        <v>279</v>
      </c>
      <c r="R168" s="198"/>
      <c r="S168" s="1315" t="s">
        <v>506</v>
      </c>
      <c r="T168" s="1314" t="s">
        <v>510</v>
      </c>
      <c r="U168" s="113" t="s">
        <v>508</v>
      </c>
      <c r="V168" s="171"/>
    </row>
    <row r="169" spans="1:22" ht="15.75">
      <c r="A169" s="199"/>
      <c r="B169" s="107" t="s">
        <v>79</v>
      </c>
      <c r="C169" s="200"/>
      <c r="D169" s="200"/>
      <c r="E169" s="200"/>
      <c r="F169" s="201"/>
      <c r="G169" s="202">
        <f>G126+G129+G132+G134+G137+G140+G144+G147+G151+G154+G160</f>
        <v>24.5</v>
      </c>
      <c r="H169" s="485">
        <f>H126+H129+H132+H134+H137+H140+H144+H147+H151+H154+H160</f>
        <v>780</v>
      </c>
      <c r="I169" s="486"/>
      <c r="J169" s="204"/>
      <c r="K169" s="203"/>
      <c r="L169" s="204"/>
      <c r="M169" s="1305"/>
      <c r="N169" s="1308"/>
      <c r="O169" s="200"/>
      <c r="P169" s="1309"/>
      <c r="Q169" s="1313"/>
      <c r="R169" s="205"/>
      <c r="S169" s="1309"/>
      <c r="T169" s="1312"/>
      <c r="U169" s="206"/>
      <c r="V169" s="172"/>
    </row>
    <row r="170" spans="1:22" ht="16.5" thickBot="1">
      <c r="A170" s="207"/>
      <c r="B170" s="207" t="s">
        <v>85</v>
      </c>
      <c r="C170" s="208"/>
      <c r="D170" s="208"/>
      <c r="E170" s="208"/>
      <c r="F170" s="209"/>
      <c r="G170" s="210">
        <f>G168-G169</f>
        <v>32</v>
      </c>
      <c r="H170" s="211">
        <f>H168-H169</f>
        <v>915</v>
      </c>
      <c r="I170" s="487">
        <f>I127+I130+I135+I138+I141+I145+I148+I152+I155+I161+I163+I164</f>
        <v>100</v>
      </c>
      <c r="J170" s="211">
        <v>98</v>
      </c>
      <c r="K170" s="211">
        <v>14</v>
      </c>
      <c r="L170" s="211">
        <v>56</v>
      </c>
      <c r="M170" s="1270">
        <f>H170-I170</f>
        <v>815</v>
      </c>
      <c r="N170" s="1310"/>
      <c r="O170" s="208"/>
      <c r="P170" s="1311"/>
      <c r="Q170" s="1289" t="s">
        <v>279</v>
      </c>
      <c r="R170" s="212"/>
      <c r="S170" s="1280" t="s">
        <v>506</v>
      </c>
      <c r="T170" s="1289" t="s">
        <v>510</v>
      </c>
      <c r="U170" s="459" t="s">
        <v>508</v>
      </c>
      <c r="V170" s="460"/>
    </row>
    <row r="171" spans="1:22" ht="16.5" thickBot="1">
      <c r="A171" s="1735"/>
      <c r="B171" s="1736"/>
      <c r="C171" s="1736"/>
      <c r="D171" s="1736"/>
      <c r="E171" s="1736"/>
      <c r="F171" s="1736"/>
      <c r="G171" s="1736"/>
      <c r="H171" s="1736"/>
      <c r="I171" s="1736"/>
      <c r="J171" s="1736"/>
      <c r="K171" s="1736"/>
      <c r="L171" s="1736"/>
      <c r="M171" s="1736"/>
      <c r="N171" s="1736"/>
      <c r="O171" s="1736"/>
      <c r="P171" s="1736"/>
      <c r="Q171" s="1736"/>
      <c r="R171" s="1736"/>
      <c r="S171" s="1736"/>
      <c r="T171" s="1736"/>
      <c r="U171" s="1736"/>
      <c r="V171" s="1737"/>
    </row>
    <row r="172" spans="1:22" ht="16.5" thickBot="1">
      <c r="A172" s="1859" t="s">
        <v>188</v>
      </c>
      <c r="B172" s="1860"/>
      <c r="C172" s="1860"/>
      <c r="D172" s="1860"/>
      <c r="E172" s="1860"/>
      <c r="F172" s="1860"/>
      <c r="G172" s="1860"/>
      <c r="H172" s="1860"/>
      <c r="I172" s="1860"/>
      <c r="J172" s="1860"/>
      <c r="K172" s="1860"/>
      <c r="L172" s="1860"/>
      <c r="M172" s="1860"/>
      <c r="N172" s="1860"/>
      <c r="O172" s="1860"/>
      <c r="P172" s="1860"/>
      <c r="Q172" s="1860"/>
      <c r="R172" s="1860"/>
      <c r="S172" s="1860"/>
      <c r="T172" s="1860"/>
      <c r="U172" s="1860"/>
      <c r="V172" s="1861"/>
    </row>
    <row r="173" spans="1:22" ht="31.5">
      <c r="A173" s="942" t="s">
        <v>209</v>
      </c>
      <c r="B173" s="943" t="s">
        <v>442</v>
      </c>
      <c r="C173" s="944">
        <v>14</v>
      </c>
      <c r="D173" s="945"/>
      <c r="E173" s="946"/>
      <c r="F173" s="947"/>
      <c r="G173" s="948">
        <v>2</v>
      </c>
      <c r="H173" s="949">
        <f>$G173*30</f>
        <v>60</v>
      </c>
      <c r="I173" s="950">
        <v>6</v>
      </c>
      <c r="J173" s="951" t="s">
        <v>127</v>
      </c>
      <c r="K173" s="952"/>
      <c r="L173" s="951" t="s">
        <v>143</v>
      </c>
      <c r="M173" s="953">
        <f>$H173-$I173</f>
        <v>54</v>
      </c>
      <c r="N173" s="954">
        <f aca="true" t="shared" si="11" ref="N173:T173">IF($G173=N$5,$K173,"")</f>
      </c>
      <c r="O173" s="955">
        <f t="shared" si="11"/>
      </c>
      <c r="P173" s="956">
        <f t="shared" si="11"/>
      </c>
      <c r="Q173" s="954">
        <f t="shared" si="11"/>
      </c>
      <c r="R173" s="955">
        <f t="shared" si="11"/>
      </c>
      <c r="S173" s="957"/>
      <c r="T173" s="954">
        <f t="shared" si="11"/>
      </c>
      <c r="U173" s="958" t="s">
        <v>139</v>
      </c>
      <c r="V173" s="959"/>
    </row>
    <row r="174" spans="1:22" ht="31.5">
      <c r="A174" s="960" t="s">
        <v>210</v>
      </c>
      <c r="B174" s="961" t="s">
        <v>211</v>
      </c>
      <c r="C174" s="962"/>
      <c r="D174" s="963"/>
      <c r="E174" s="964"/>
      <c r="F174" s="965"/>
      <c r="G174" s="966">
        <f>G$175+G$176+G$179</f>
        <v>9</v>
      </c>
      <c r="H174" s="967">
        <f>H$175+H$176+H$179</f>
        <v>270</v>
      </c>
      <c r="I174" s="968"/>
      <c r="J174" s="968"/>
      <c r="K174" s="968"/>
      <c r="L174" s="968"/>
      <c r="M174" s="969"/>
      <c r="N174" s="970"/>
      <c r="O174" s="968"/>
      <c r="P174" s="969"/>
      <c r="Q174" s="970"/>
      <c r="R174" s="968"/>
      <c r="S174" s="971"/>
      <c r="T174" s="970"/>
      <c r="U174" s="968"/>
      <c r="V174" s="969"/>
    </row>
    <row r="175" spans="1:22" ht="15.75">
      <c r="A175" s="972"/>
      <c r="B175" s="973" t="s">
        <v>55</v>
      </c>
      <c r="C175" s="962"/>
      <c r="D175" s="963"/>
      <c r="E175" s="964"/>
      <c r="F175" s="965"/>
      <c r="G175" s="974">
        <v>3.5</v>
      </c>
      <c r="H175" s="975">
        <f>G175*30</f>
        <v>105</v>
      </c>
      <c r="I175" s="968"/>
      <c r="J175" s="968"/>
      <c r="K175" s="968"/>
      <c r="L175" s="968"/>
      <c r="M175" s="969"/>
      <c r="N175" s="970"/>
      <c r="O175" s="968"/>
      <c r="P175" s="969"/>
      <c r="Q175" s="970"/>
      <c r="R175" s="968"/>
      <c r="S175" s="971"/>
      <c r="T175" s="970"/>
      <c r="U175" s="968"/>
      <c r="V175" s="969"/>
    </row>
    <row r="176" spans="1:22" ht="15.75">
      <c r="A176" s="972" t="s">
        <v>212</v>
      </c>
      <c r="B176" s="976" t="s">
        <v>56</v>
      </c>
      <c r="C176" s="962"/>
      <c r="D176" s="963"/>
      <c r="E176" s="964"/>
      <c r="F176" s="965"/>
      <c r="G176" s="966">
        <v>4.5</v>
      </c>
      <c r="H176" s="975">
        <f>G176*30</f>
        <v>135</v>
      </c>
      <c r="I176" s="977">
        <f>SUM(I$177:I$178)</f>
        <v>20</v>
      </c>
      <c r="J176" s="978" t="s">
        <v>81</v>
      </c>
      <c r="K176" s="978" t="s">
        <v>141</v>
      </c>
      <c r="L176" s="984" t="s">
        <v>143</v>
      </c>
      <c r="M176" s="979">
        <f>SUM(M$177:M$178)</f>
        <v>115</v>
      </c>
      <c r="N176" s="970"/>
      <c r="O176" s="968"/>
      <c r="P176" s="969"/>
      <c r="Q176" s="970"/>
      <c r="R176" s="968"/>
      <c r="S176" s="971"/>
      <c r="T176" s="970"/>
      <c r="U176" s="968"/>
      <c r="V176" s="969"/>
    </row>
    <row r="177" spans="1:22" ht="15.75">
      <c r="A177" s="980"/>
      <c r="B177" s="973" t="s">
        <v>56</v>
      </c>
      <c r="C177" s="962"/>
      <c r="D177" s="963">
        <v>13</v>
      </c>
      <c r="E177" s="964"/>
      <c r="F177" s="965"/>
      <c r="G177" s="981">
        <v>2.5</v>
      </c>
      <c r="H177" s="982">
        <f>$G177*30</f>
        <v>75</v>
      </c>
      <c r="I177" s="983">
        <v>6</v>
      </c>
      <c r="J177" s="984" t="s">
        <v>127</v>
      </c>
      <c r="K177" s="985"/>
      <c r="L177" s="984" t="s">
        <v>143</v>
      </c>
      <c r="M177" s="986">
        <f>$H177-$I177</f>
        <v>69</v>
      </c>
      <c r="N177" s="970"/>
      <c r="O177" s="968"/>
      <c r="P177" s="969"/>
      <c r="Q177" s="970"/>
      <c r="R177" s="968"/>
      <c r="S177" s="971"/>
      <c r="T177" s="987" t="s">
        <v>139</v>
      </c>
      <c r="U177" s="968"/>
      <c r="V177" s="969"/>
    </row>
    <row r="178" spans="1:22" ht="15.75">
      <c r="A178" s="980"/>
      <c r="B178" s="973" t="s">
        <v>56</v>
      </c>
      <c r="C178" s="962">
        <v>14</v>
      </c>
      <c r="D178" s="963"/>
      <c r="E178" s="964"/>
      <c r="F178" s="965"/>
      <c r="G178" s="981">
        <v>2</v>
      </c>
      <c r="H178" s="982">
        <f>$G178*30</f>
        <v>60</v>
      </c>
      <c r="I178" s="983">
        <v>14</v>
      </c>
      <c r="J178" s="984" t="s">
        <v>142</v>
      </c>
      <c r="K178" s="984" t="s">
        <v>141</v>
      </c>
      <c r="L178" s="984"/>
      <c r="M178" s="986">
        <f>$H178-$I178</f>
        <v>46</v>
      </c>
      <c r="N178" s="970"/>
      <c r="O178" s="968"/>
      <c r="P178" s="969"/>
      <c r="Q178" s="970"/>
      <c r="R178" s="968"/>
      <c r="S178" s="971"/>
      <c r="T178" s="970"/>
      <c r="U178" s="988" t="s">
        <v>144</v>
      </c>
      <c r="V178" s="969"/>
    </row>
    <row r="179" spans="1:22" ht="31.5">
      <c r="A179" s="989" t="s">
        <v>213</v>
      </c>
      <c r="B179" s="943" t="s">
        <v>214</v>
      </c>
      <c r="C179" s="962"/>
      <c r="D179" s="963">
        <v>12</v>
      </c>
      <c r="E179" s="964"/>
      <c r="F179" s="965"/>
      <c r="G179" s="966">
        <v>1</v>
      </c>
      <c r="H179" s="990">
        <f>$G179*30</f>
        <v>30</v>
      </c>
      <c r="I179" s="473">
        <v>4</v>
      </c>
      <c r="J179" s="475" t="s">
        <v>127</v>
      </c>
      <c r="K179" s="523"/>
      <c r="L179" s="476"/>
      <c r="M179" s="991">
        <f>$H179-$I179</f>
        <v>26</v>
      </c>
      <c r="N179" s="992"/>
      <c r="O179" s="476"/>
      <c r="P179" s="993"/>
      <c r="Q179" s="992"/>
      <c r="R179" s="476"/>
      <c r="S179" s="536" t="s">
        <v>127</v>
      </c>
      <c r="T179" s="992"/>
      <c r="U179" s="477"/>
      <c r="V179" s="993"/>
    </row>
    <row r="180" spans="1:22" ht="31.5">
      <c r="A180" s="960" t="s">
        <v>215</v>
      </c>
      <c r="B180" s="943" t="s">
        <v>443</v>
      </c>
      <c r="C180" s="962"/>
      <c r="D180" s="963"/>
      <c r="E180" s="964"/>
      <c r="F180" s="965"/>
      <c r="G180" s="966"/>
      <c r="H180" s="994"/>
      <c r="I180" s="473"/>
      <c r="J180" s="475"/>
      <c r="K180" s="523"/>
      <c r="L180" s="476"/>
      <c r="M180" s="991"/>
      <c r="N180" s="992"/>
      <c r="O180" s="476"/>
      <c r="P180" s="993"/>
      <c r="Q180" s="992"/>
      <c r="R180" s="476"/>
      <c r="S180" s="536"/>
      <c r="T180" s="992"/>
      <c r="U180" s="477"/>
      <c r="V180" s="993"/>
    </row>
    <row r="181" spans="1:22" ht="15.75">
      <c r="A181" s="960" t="s">
        <v>217</v>
      </c>
      <c r="B181" s="995" t="s">
        <v>222</v>
      </c>
      <c r="C181" s="962"/>
      <c r="D181" s="963"/>
      <c r="E181" s="964"/>
      <c r="F181" s="965"/>
      <c r="G181" s="966">
        <f>SUM(G182:G183)</f>
        <v>3.5</v>
      </c>
      <c r="H181" s="994">
        <f>SUM(H182:H183)</f>
        <v>105</v>
      </c>
      <c r="I181" s="473"/>
      <c r="J181" s="475"/>
      <c r="K181" s="523"/>
      <c r="L181" s="476"/>
      <c r="M181" s="991"/>
      <c r="N181" s="992"/>
      <c r="O181" s="476"/>
      <c r="P181" s="993"/>
      <c r="Q181" s="992"/>
      <c r="R181" s="476"/>
      <c r="S181" s="536"/>
      <c r="T181" s="992"/>
      <c r="U181" s="477"/>
      <c r="V181" s="993"/>
    </row>
    <row r="182" spans="1:22" ht="15.75">
      <c r="A182" s="972"/>
      <c r="B182" s="996" t="s">
        <v>55</v>
      </c>
      <c r="C182" s="962"/>
      <c r="D182" s="963"/>
      <c r="E182" s="964"/>
      <c r="F182" s="965"/>
      <c r="G182" s="974">
        <v>1.5</v>
      </c>
      <c r="H182" s="997">
        <f>G182*30</f>
        <v>45</v>
      </c>
      <c r="I182" s="473"/>
      <c r="J182" s="475"/>
      <c r="K182" s="523"/>
      <c r="L182" s="476"/>
      <c r="M182" s="991"/>
      <c r="N182" s="992"/>
      <c r="O182" s="476"/>
      <c r="P182" s="993"/>
      <c r="Q182" s="992"/>
      <c r="R182" s="476"/>
      <c r="S182" s="536"/>
      <c r="T182" s="992"/>
      <c r="U182" s="477"/>
      <c r="V182" s="993"/>
    </row>
    <row r="183" spans="1:22" ht="15.75">
      <c r="A183" s="960" t="s">
        <v>445</v>
      </c>
      <c r="B183" s="998" t="s">
        <v>56</v>
      </c>
      <c r="C183" s="962"/>
      <c r="D183" s="964">
        <v>12</v>
      </c>
      <c r="E183" s="964"/>
      <c r="F183" s="965"/>
      <c r="G183" s="966">
        <v>2</v>
      </c>
      <c r="H183" s="999">
        <f>G183*30</f>
        <v>60</v>
      </c>
      <c r="I183" s="1000">
        <f>SUM($J183:$L183)</f>
        <v>4</v>
      </c>
      <c r="J183" s="1001">
        <v>4</v>
      </c>
      <c r="K183" s="1001"/>
      <c r="L183" s="1002"/>
      <c r="M183" s="991">
        <f>$H183-$I183</f>
        <v>56</v>
      </c>
      <c r="N183" s="992"/>
      <c r="O183" s="476"/>
      <c r="P183" s="993"/>
      <c r="Q183" s="992"/>
      <c r="R183" s="476"/>
      <c r="S183" s="536" t="s">
        <v>127</v>
      </c>
      <c r="T183" s="992"/>
      <c r="U183" s="477"/>
      <c r="V183" s="993"/>
    </row>
    <row r="184" spans="1:22" ht="31.5">
      <c r="A184" s="960"/>
      <c r="B184" s="1003" t="s">
        <v>444</v>
      </c>
      <c r="C184" s="962"/>
      <c r="D184" s="963"/>
      <c r="E184" s="964"/>
      <c r="F184" s="965"/>
      <c r="G184" s="966"/>
      <c r="H184" s="999"/>
      <c r="I184" s="473"/>
      <c r="J184" s="475"/>
      <c r="K184" s="523"/>
      <c r="L184" s="476"/>
      <c r="M184" s="991"/>
      <c r="N184" s="992"/>
      <c r="O184" s="476"/>
      <c r="P184" s="993"/>
      <c r="Q184" s="992"/>
      <c r="R184" s="476"/>
      <c r="S184" s="536"/>
      <c r="T184" s="992"/>
      <c r="U184" s="477"/>
      <c r="V184" s="993"/>
    </row>
    <row r="185" spans="1:22" ht="31.5">
      <c r="A185" s="960" t="s">
        <v>446</v>
      </c>
      <c r="B185" s="995" t="s">
        <v>225</v>
      </c>
      <c r="C185" s="962"/>
      <c r="D185" s="963"/>
      <c r="E185" s="964"/>
      <c r="F185" s="965"/>
      <c r="G185" s="966">
        <f>SUM(G186:G187)</f>
        <v>4.5</v>
      </c>
      <c r="H185" s="994">
        <f>SUM(H186:H187)</f>
        <v>135</v>
      </c>
      <c r="I185" s="473"/>
      <c r="J185" s="475"/>
      <c r="K185" s="523"/>
      <c r="L185" s="476"/>
      <c r="M185" s="991"/>
      <c r="N185" s="992"/>
      <c r="O185" s="476"/>
      <c r="P185" s="993"/>
      <c r="Q185" s="992"/>
      <c r="R185" s="476"/>
      <c r="S185" s="536"/>
      <c r="T185" s="992"/>
      <c r="U185" s="477"/>
      <c r="V185" s="993"/>
    </row>
    <row r="186" spans="1:22" ht="15.75">
      <c r="A186" s="960" t="s">
        <v>447</v>
      </c>
      <c r="B186" s="996" t="s">
        <v>55</v>
      </c>
      <c r="C186" s="962"/>
      <c r="D186" s="963"/>
      <c r="E186" s="964"/>
      <c r="F186" s="965"/>
      <c r="G186" s="974">
        <v>2.5</v>
      </c>
      <c r="H186" s="997">
        <f>G186*30</f>
        <v>75</v>
      </c>
      <c r="I186" s="473"/>
      <c r="J186" s="475"/>
      <c r="K186" s="523"/>
      <c r="L186" s="476"/>
      <c r="M186" s="991"/>
      <c r="N186" s="992"/>
      <c r="O186" s="476"/>
      <c r="P186" s="993"/>
      <c r="Q186" s="992"/>
      <c r="R186" s="476"/>
      <c r="S186" s="536"/>
      <c r="T186" s="992"/>
      <c r="U186" s="477"/>
      <c r="V186" s="993"/>
    </row>
    <row r="187" spans="1:22" ht="15.75">
      <c r="A187" s="960" t="s">
        <v>448</v>
      </c>
      <c r="B187" s="998" t="s">
        <v>56</v>
      </c>
      <c r="C187" s="962"/>
      <c r="D187" s="985">
        <v>14</v>
      </c>
      <c r="E187" s="964"/>
      <c r="F187" s="965"/>
      <c r="G187" s="966">
        <v>2</v>
      </c>
      <c r="H187" s="999">
        <f>G187*30</f>
        <v>60</v>
      </c>
      <c r="I187" s="1000">
        <f>SUM($J187:$L187)</f>
        <v>4</v>
      </c>
      <c r="J187" s="1001">
        <v>4</v>
      </c>
      <c r="K187" s="1001"/>
      <c r="L187" s="1002"/>
      <c r="M187" s="991">
        <f>$H187-$I187</f>
        <v>56</v>
      </c>
      <c r="N187" s="992"/>
      <c r="O187" s="476"/>
      <c r="P187" s="993"/>
      <c r="Q187" s="992"/>
      <c r="R187" s="476"/>
      <c r="S187" s="536"/>
      <c r="T187" s="992"/>
      <c r="U187" s="536" t="s">
        <v>127</v>
      </c>
      <c r="V187" s="993"/>
    </row>
    <row r="188" spans="1:22" ht="31.5">
      <c r="A188" s="960" t="s">
        <v>218</v>
      </c>
      <c r="B188" s="961" t="s">
        <v>216</v>
      </c>
      <c r="C188" s="962"/>
      <c r="D188" s="963"/>
      <c r="E188" s="964"/>
      <c r="F188" s="965"/>
      <c r="G188" s="966">
        <f>SUM(G$189:G$190)</f>
        <v>4.5</v>
      </c>
      <c r="H188" s="967">
        <f>SUM(H$189:H$190)</f>
        <v>135</v>
      </c>
      <c r="I188" s="968"/>
      <c r="J188" s="968"/>
      <c r="K188" s="968"/>
      <c r="L188" s="968"/>
      <c r="M188" s="969"/>
      <c r="N188" s="970"/>
      <c r="O188" s="968"/>
      <c r="P188" s="969"/>
      <c r="Q188" s="970"/>
      <c r="R188" s="968"/>
      <c r="S188" s="971"/>
      <c r="T188" s="970"/>
      <c r="U188" s="968"/>
      <c r="V188" s="969"/>
    </row>
    <row r="189" spans="1:22" ht="15.75">
      <c r="A189" s="972"/>
      <c r="B189" s="973" t="s">
        <v>55</v>
      </c>
      <c r="C189" s="962"/>
      <c r="D189" s="963"/>
      <c r="E189" s="964"/>
      <c r="F189" s="965"/>
      <c r="G189" s="974">
        <v>1.5</v>
      </c>
      <c r="H189" s="1004">
        <f>$G189*30</f>
        <v>45</v>
      </c>
      <c r="I189" s="968"/>
      <c r="J189" s="968"/>
      <c r="K189" s="968"/>
      <c r="L189" s="968"/>
      <c r="M189" s="969"/>
      <c r="N189" s="970"/>
      <c r="O189" s="968"/>
      <c r="P189" s="969"/>
      <c r="Q189" s="970"/>
      <c r="R189" s="968"/>
      <c r="S189" s="971"/>
      <c r="T189" s="970"/>
      <c r="U189" s="968"/>
      <c r="V189" s="969"/>
    </row>
    <row r="190" spans="1:22" ht="15.75">
      <c r="A190" s="972" t="s">
        <v>220</v>
      </c>
      <c r="B190" s="976" t="s">
        <v>56</v>
      </c>
      <c r="C190" s="962">
        <v>13</v>
      </c>
      <c r="D190" s="963"/>
      <c r="E190" s="964"/>
      <c r="F190" s="965"/>
      <c r="G190" s="966">
        <v>3</v>
      </c>
      <c r="H190" s="990">
        <f>$G190*30</f>
        <v>90</v>
      </c>
      <c r="I190" s="1000">
        <v>10</v>
      </c>
      <c r="J190" s="1005" t="s">
        <v>142</v>
      </c>
      <c r="K190" s="1006"/>
      <c r="L190" s="978" t="s">
        <v>143</v>
      </c>
      <c r="M190" s="1007">
        <f>$H190-$I190</f>
        <v>80</v>
      </c>
      <c r="N190" s="1008">
        <f>IF($G190=N$5,$K190,"")</f>
      </c>
      <c r="O190" s="1009">
        <f>IF($G190=O$5,$K190,"")</f>
      </c>
      <c r="P190" s="1010">
        <f>IF($G190=P$5,$K190,"")</f>
      </c>
      <c r="Q190" s="1008">
        <f>IF($G190=Q$5,$K190,"")</f>
      </c>
      <c r="R190" s="1009">
        <f>IF($G190=R$5,$K190,"")</f>
      </c>
      <c r="S190" s="1011"/>
      <c r="T190" s="987" t="s">
        <v>279</v>
      </c>
      <c r="U190" s="988"/>
      <c r="V190" s="1012"/>
    </row>
    <row r="191" spans="1:22" ht="31.5">
      <c r="A191" s="960" t="s">
        <v>221</v>
      </c>
      <c r="B191" s="976" t="s">
        <v>494</v>
      </c>
      <c r="C191" s="1013"/>
      <c r="D191" s="964">
        <v>14</v>
      </c>
      <c r="E191" s="985"/>
      <c r="F191" s="1014"/>
      <c r="G191" s="966">
        <v>3</v>
      </c>
      <c r="H191" s="990">
        <f>$G191*30</f>
        <v>90</v>
      </c>
      <c r="I191" s="1000">
        <f>SUM($J191:$L191)</f>
        <v>4</v>
      </c>
      <c r="J191" s="1001">
        <v>4</v>
      </c>
      <c r="K191" s="1001"/>
      <c r="L191" s="1002"/>
      <c r="M191" s="1007">
        <f>$H191-$I191</f>
        <v>86</v>
      </c>
      <c r="N191" s="1008">
        <f>IF($G191=N$5,$K191,"")</f>
      </c>
      <c r="O191" s="1009">
        <f>IF($G191=O$5,$K191,"")</f>
      </c>
      <c r="P191" s="1010">
        <f>IF($G191=P$5,$K191,"")</f>
      </c>
      <c r="Q191" s="1008">
        <f>IF($G191=Q$5,$K191,"")</f>
      </c>
      <c r="R191" s="1015"/>
      <c r="S191" s="536"/>
      <c r="T191" s="1016"/>
      <c r="U191" s="477" t="s">
        <v>127</v>
      </c>
      <c r="V191" s="1012"/>
    </row>
    <row r="192" spans="1:22" ht="15.75">
      <c r="A192" s="960" t="s">
        <v>223</v>
      </c>
      <c r="B192" s="1017" t="s">
        <v>227</v>
      </c>
      <c r="C192" s="962"/>
      <c r="D192" s="963"/>
      <c r="E192" s="964"/>
      <c r="F192" s="965"/>
      <c r="G192" s="1018">
        <f>G193+G194</f>
        <v>5.5</v>
      </c>
      <c r="H192" s="1019">
        <f>H193+H194</f>
        <v>165</v>
      </c>
      <c r="I192" s="968"/>
      <c r="J192" s="968"/>
      <c r="K192" s="968"/>
      <c r="L192" s="968"/>
      <c r="M192" s="969"/>
      <c r="N192" s="970"/>
      <c r="O192" s="968"/>
      <c r="P192" s="969"/>
      <c r="Q192" s="970"/>
      <c r="R192" s="968"/>
      <c r="S192" s="971"/>
      <c r="T192" s="970"/>
      <c r="U192" s="968"/>
      <c r="V192" s="969"/>
    </row>
    <row r="193" spans="1:22" ht="15.75">
      <c r="A193" s="972"/>
      <c r="B193" s="1017" t="s">
        <v>55</v>
      </c>
      <c r="C193" s="962"/>
      <c r="D193" s="963"/>
      <c r="E193" s="964"/>
      <c r="F193" s="965"/>
      <c r="G193" s="1020">
        <v>2.5</v>
      </c>
      <c r="H193" s="1004">
        <f>$G193*30</f>
        <v>75</v>
      </c>
      <c r="I193" s="968"/>
      <c r="J193" s="968"/>
      <c r="K193" s="968"/>
      <c r="L193" s="968"/>
      <c r="M193" s="969"/>
      <c r="N193" s="970"/>
      <c r="O193" s="968"/>
      <c r="P193" s="969"/>
      <c r="Q193" s="970"/>
      <c r="R193" s="968"/>
      <c r="S193" s="971"/>
      <c r="T193" s="970"/>
      <c r="U193" s="968"/>
      <c r="V193" s="969"/>
    </row>
    <row r="194" spans="1:22" ht="15.75">
      <c r="A194" s="960" t="s">
        <v>449</v>
      </c>
      <c r="B194" s="976" t="s">
        <v>56</v>
      </c>
      <c r="C194" s="962">
        <v>10</v>
      </c>
      <c r="D194" s="963"/>
      <c r="E194" s="964"/>
      <c r="F194" s="965"/>
      <c r="G194" s="966">
        <v>3</v>
      </c>
      <c r="H194" s="990">
        <f>$G194*30</f>
        <v>90</v>
      </c>
      <c r="I194" s="1000">
        <v>6</v>
      </c>
      <c r="J194" s="1002" t="s">
        <v>127</v>
      </c>
      <c r="K194" s="1002"/>
      <c r="L194" s="978" t="s">
        <v>143</v>
      </c>
      <c r="M194" s="1007">
        <f>$H194-$I194</f>
        <v>84</v>
      </c>
      <c r="N194" s="1008">
        <f>IF($G194=N$5,$K194,"")</f>
      </c>
      <c r="O194" s="1009">
        <f>IF($G194=O$5,$K194,"")</f>
      </c>
      <c r="P194" s="1010">
        <f>IF($G194=P$5,$K194,"")</f>
      </c>
      <c r="Q194" s="1021" t="s">
        <v>139</v>
      </c>
      <c r="R194" s="1015"/>
      <c r="S194" s="1021"/>
      <c r="T194" s="1022"/>
      <c r="U194" s="1015"/>
      <c r="V194" s="1012"/>
    </row>
    <row r="195" spans="1:22" ht="31.5">
      <c r="A195" s="960" t="s">
        <v>224</v>
      </c>
      <c r="B195" s="1023" t="s">
        <v>450</v>
      </c>
      <c r="C195" s="962"/>
      <c r="D195" s="963"/>
      <c r="E195" s="964"/>
      <c r="F195" s="965"/>
      <c r="G195" s="974">
        <v>3</v>
      </c>
      <c r="H195" s="1024">
        <f>G195*30</f>
        <v>90</v>
      </c>
      <c r="I195" s="1000"/>
      <c r="J195" s="1001"/>
      <c r="K195" s="1001"/>
      <c r="L195" s="1002"/>
      <c r="M195" s="1007"/>
      <c r="N195" s="1008"/>
      <c r="O195" s="1009"/>
      <c r="P195" s="1010"/>
      <c r="Q195" s="1008"/>
      <c r="R195" s="1015"/>
      <c r="S195" s="536"/>
      <c r="T195" s="970"/>
      <c r="U195" s="968"/>
      <c r="V195" s="969"/>
    </row>
    <row r="196" spans="1:22" ht="31.5">
      <c r="A196" s="960" t="s">
        <v>226</v>
      </c>
      <c r="B196" s="1003" t="s">
        <v>232</v>
      </c>
      <c r="C196" s="962"/>
      <c r="D196" s="963">
        <v>14</v>
      </c>
      <c r="E196" s="1025"/>
      <c r="F196" s="1026"/>
      <c r="G196" s="966">
        <v>3</v>
      </c>
      <c r="H196" s="990">
        <f>$G196*30</f>
        <v>90</v>
      </c>
      <c r="I196" s="1000">
        <v>8</v>
      </c>
      <c r="J196" s="978" t="s">
        <v>142</v>
      </c>
      <c r="K196" s="1002"/>
      <c r="L196" s="978"/>
      <c r="M196" s="1007">
        <f>$H196-$I196</f>
        <v>82</v>
      </c>
      <c r="N196" s="1008">
        <f>IF($G196=N$5,$K196,"")</f>
      </c>
      <c r="O196" s="1009">
        <f>IF($G196=O$5,$K196,"")</f>
      </c>
      <c r="P196" s="1010">
        <f>IF($G196=P$5,$K196,"")</f>
      </c>
      <c r="Q196" s="1008">
        <f>IF($G196=Q$5,$K196,"")</f>
      </c>
      <c r="R196" s="1009">
        <f>IF($G196=R$5,$K196,"")</f>
      </c>
      <c r="S196" s="30"/>
      <c r="T196" s="1022"/>
      <c r="U196" s="988" t="s">
        <v>142</v>
      </c>
      <c r="V196" s="1012"/>
    </row>
    <row r="197" spans="1:22" ht="15.75">
      <c r="A197" s="960" t="s">
        <v>228</v>
      </c>
      <c r="B197" s="1027" t="s">
        <v>451</v>
      </c>
      <c r="C197" s="1013"/>
      <c r="D197" s="964"/>
      <c r="E197" s="985"/>
      <c r="F197" s="1014"/>
      <c r="G197" s="966">
        <f>G198+G201</f>
        <v>16</v>
      </c>
      <c r="H197" s="994">
        <f>H198+H201</f>
        <v>480</v>
      </c>
      <c r="I197" s="1000"/>
      <c r="J197" s="1001"/>
      <c r="K197" s="1001"/>
      <c r="L197" s="1002"/>
      <c r="M197" s="1007"/>
      <c r="N197" s="1008"/>
      <c r="O197" s="1009"/>
      <c r="P197" s="1010"/>
      <c r="Q197" s="1008"/>
      <c r="R197" s="1015"/>
      <c r="S197" s="536"/>
      <c r="T197" s="970"/>
      <c r="U197" s="968"/>
      <c r="V197" s="969"/>
    </row>
    <row r="198" spans="1:22" ht="31.5">
      <c r="A198" s="960" t="s">
        <v>230</v>
      </c>
      <c r="B198" s="1028" t="s">
        <v>219</v>
      </c>
      <c r="C198" s="1013"/>
      <c r="D198" s="964"/>
      <c r="E198" s="985"/>
      <c r="F198" s="1014"/>
      <c r="G198" s="966">
        <f>SUM(G$201:G$202)</f>
        <v>9.5</v>
      </c>
      <c r="H198" s="994">
        <f>SUM(H$201:H$202)</f>
        <v>285</v>
      </c>
      <c r="I198" s="1000"/>
      <c r="J198" s="1001"/>
      <c r="K198" s="1001"/>
      <c r="L198" s="1002"/>
      <c r="M198" s="1007"/>
      <c r="N198" s="1008"/>
      <c r="O198" s="1009"/>
      <c r="P198" s="1010"/>
      <c r="Q198" s="1008"/>
      <c r="R198" s="1015"/>
      <c r="S198" s="536"/>
      <c r="T198" s="970"/>
      <c r="U198" s="968"/>
      <c r="V198" s="969"/>
    </row>
    <row r="199" spans="1:22" ht="15.75">
      <c r="A199" s="960"/>
      <c r="B199" s="1029" t="s">
        <v>55</v>
      </c>
      <c r="C199" s="1013"/>
      <c r="D199" s="964"/>
      <c r="E199" s="985"/>
      <c r="F199" s="1014"/>
      <c r="G199" s="974">
        <v>4.5</v>
      </c>
      <c r="H199" s="997">
        <f>G199*30</f>
        <v>135</v>
      </c>
      <c r="I199" s="1000"/>
      <c r="J199" s="978"/>
      <c r="K199" s="1002"/>
      <c r="L199" s="978"/>
      <c r="M199" s="1007"/>
      <c r="N199" s="1008"/>
      <c r="O199" s="1009"/>
      <c r="P199" s="1010"/>
      <c r="Q199" s="1008"/>
      <c r="R199" s="1015"/>
      <c r="S199" s="536"/>
      <c r="T199" s="970"/>
      <c r="U199" s="968"/>
      <c r="V199" s="969"/>
    </row>
    <row r="200" spans="1:22" ht="15.75">
      <c r="A200" s="960" t="s">
        <v>452</v>
      </c>
      <c r="B200" s="1211" t="s">
        <v>496</v>
      </c>
      <c r="C200" s="962" t="s">
        <v>495</v>
      </c>
      <c r="D200" s="964"/>
      <c r="E200" s="985"/>
      <c r="F200" s="1014"/>
      <c r="G200" s="966">
        <v>5</v>
      </c>
      <c r="H200" s="999">
        <f>G200*30</f>
        <v>150</v>
      </c>
      <c r="I200" s="1000">
        <v>6</v>
      </c>
      <c r="J200" s="1002" t="s">
        <v>127</v>
      </c>
      <c r="K200" s="1002"/>
      <c r="L200" s="978" t="s">
        <v>143</v>
      </c>
      <c r="M200" s="1007">
        <f>$H200-$I200</f>
        <v>144</v>
      </c>
      <c r="N200" s="1008"/>
      <c r="O200" s="1009"/>
      <c r="P200" s="1010"/>
      <c r="Q200" s="1008"/>
      <c r="R200" s="1015"/>
      <c r="S200" s="1021" t="s">
        <v>139</v>
      </c>
      <c r="T200" s="987" t="s">
        <v>497</v>
      </c>
      <c r="U200" s="968"/>
      <c r="V200" s="969"/>
    </row>
    <row r="201" spans="1:22" ht="31.5">
      <c r="A201" s="960" t="s">
        <v>453</v>
      </c>
      <c r="B201" s="1028" t="s">
        <v>229</v>
      </c>
      <c r="C201" s="1013"/>
      <c r="D201" s="964"/>
      <c r="E201" s="985"/>
      <c r="F201" s="1014"/>
      <c r="G201" s="1031">
        <f>SUM(G$202:G$204)</f>
        <v>6.5</v>
      </c>
      <c r="H201" s="1032">
        <f>SUM(H$202:H$204)</f>
        <v>195</v>
      </c>
      <c r="I201" s="1000"/>
      <c r="J201" s="1001"/>
      <c r="K201" s="1001"/>
      <c r="L201" s="1002"/>
      <c r="M201" s="1007"/>
      <c r="N201" s="1008"/>
      <c r="O201" s="1009"/>
      <c r="P201" s="1010"/>
      <c r="Q201" s="1008"/>
      <c r="R201" s="1015"/>
      <c r="S201" s="536"/>
      <c r="T201" s="970"/>
      <c r="U201" s="968"/>
      <c r="V201" s="969"/>
    </row>
    <row r="202" spans="1:22" ht="15.75">
      <c r="A202" s="960"/>
      <c r="B202" s="1029" t="s">
        <v>55</v>
      </c>
      <c r="C202" s="1013"/>
      <c r="D202" s="964"/>
      <c r="E202" s="985"/>
      <c r="F202" s="1014"/>
      <c r="G202" s="1033">
        <v>3</v>
      </c>
      <c r="H202" s="997">
        <f>G202*30</f>
        <v>90</v>
      </c>
      <c r="I202" s="1000"/>
      <c r="J202" s="1001"/>
      <c r="K202" s="1001"/>
      <c r="L202" s="1002"/>
      <c r="M202" s="1007"/>
      <c r="N202" s="1008"/>
      <c r="O202" s="1009"/>
      <c r="P202" s="1010"/>
      <c r="Q202" s="1008"/>
      <c r="R202" s="1015"/>
      <c r="S202" s="536"/>
      <c r="T202" s="970"/>
      <c r="U202" s="968"/>
      <c r="V202" s="969"/>
    </row>
    <row r="203" spans="1:22" ht="15.75">
      <c r="A203" s="960" t="s">
        <v>454</v>
      </c>
      <c r="B203" s="1211" t="s">
        <v>496</v>
      </c>
      <c r="C203" s="1013"/>
      <c r="D203" s="963" t="s">
        <v>495</v>
      </c>
      <c r="E203" s="985"/>
      <c r="F203" s="1014"/>
      <c r="G203" s="966">
        <v>2.5</v>
      </c>
      <c r="H203" s="999">
        <f>G203*30</f>
        <v>75</v>
      </c>
      <c r="I203" s="1000">
        <v>6</v>
      </c>
      <c r="J203" s="1002" t="s">
        <v>127</v>
      </c>
      <c r="K203" s="1002"/>
      <c r="L203" s="978" t="s">
        <v>143</v>
      </c>
      <c r="M203" s="1007">
        <f>$H203-$I203</f>
        <v>69</v>
      </c>
      <c r="N203" s="1008"/>
      <c r="O203" s="1009"/>
      <c r="P203" s="1010"/>
      <c r="Q203" s="1008"/>
      <c r="R203" s="1015"/>
      <c r="S203" s="1021" t="s">
        <v>139</v>
      </c>
      <c r="T203" s="987" t="s">
        <v>497</v>
      </c>
      <c r="U203" s="968"/>
      <c r="V203" s="969"/>
    </row>
    <row r="204" spans="1:22" ht="36.75" customHeight="1">
      <c r="A204" s="960" t="s">
        <v>455</v>
      </c>
      <c r="B204" s="1212" t="s">
        <v>498</v>
      </c>
      <c r="C204" s="1013"/>
      <c r="D204" s="964"/>
      <c r="E204" s="985"/>
      <c r="F204" s="965">
        <v>13</v>
      </c>
      <c r="G204" s="966">
        <v>1</v>
      </c>
      <c r="H204" s="999">
        <f>G204*30</f>
        <v>30</v>
      </c>
      <c r="I204" s="1000">
        <v>4</v>
      </c>
      <c r="J204" s="1005"/>
      <c r="K204" s="1006"/>
      <c r="L204" s="978" t="s">
        <v>127</v>
      </c>
      <c r="M204" s="1007">
        <f>$H204-$I204</f>
        <v>26</v>
      </c>
      <c r="N204" s="1008"/>
      <c r="O204" s="1009"/>
      <c r="P204" s="1010"/>
      <c r="Q204" s="1008"/>
      <c r="R204" s="1015"/>
      <c r="S204" s="1021"/>
      <c r="T204" s="1034" t="s">
        <v>127</v>
      </c>
      <c r="U204" s="968"/>
      <c r="V204" s="969"/>
    </row>
    <row r="205" spans="1:22" ht="31.5">
      <c r="A205" s="960" t="s">
        <v>231</v>
      </c>
      <c r="B205" s="1035" t="s">
        <v>234</v>
      </c>
      <c r="C205" s="962"/>
      <c r="D205" s="963"/>
      <c r="E205" s="964"/>
      <c r="F205" s="965"/>
      <c r="G205" s="1018">
        <f>SUM(G$206:G$208)</f>
        <v>9</v>
      </c>
      <c r="H205" s="990">
        <f>SUM(H$206:H$208)</f>
        <v>270</v>
      </c>
      <c r="I205" s="968"/>
      <c r="J205" s="968"/>
      <c r="K205" s="968"/>
      <c r="L205" s="968"/>
      <c r="M205" s="969"/>
      <c r="N205" s="970"/>
      <c r="O205" s="968"/>
      <c r="P205" s="969"/>
      <c r="Q205" s="970"/>
      <c r="R205" s="968"/>
      <c r="S205" s="971"/>
      <c r="T205" s="970"/>
      <c r="U205" s="968"/>
      <c r="V205" s="969"/>
    </row>
    <row r="206" spans="1:22" ht="15.75">
      <c r="A206" s="960"/>
      <c r="B206" s="1017" t="s">
        <v>55</v>
      </c>
      <c r="C206" s="962"/>
      <c r="D206" s="963"/>
      <c r="E206" s="964"/>
      <c r="F206" s="965"/>
      <c r="G206" s="1020">
        <v>2</v>
      </c>
      <c r="H206" s="1004">
        <f>$G206*30</f>
        <v>60</v>
      </c>
      <c r="I206" s="968"/>
      <c r="J206" s="968"/>
      <c r="K206" s="968"/>
      <c r="L206" s="968"/>
      <c r="M206" s="969"/>
      <c r="N206" s="970"/>
      <c r="O206" s="968"/>
      <c r="P206" s="969"/>
      <c r="Q206" s="970"/>
      <c r="R206" s="968"/>
      <c r="S206" s="971"/>
      <c r="T206" s="970"/>
      <c r="U206" s="968"/>
      <c r="V206" s="969"/>
    </row>
    <row r="207" spans="1:22" ht="15.75">
      <c r="A207" s="960" t="s">
        <v>456</v>
      </c>
      <c r="B207" s="976" t="s">
        <v>56</v>
      </c>
      <c r="C207" s="962">
        <v>13</v>
      </c>
      <c r="D207" s="963"/>
      <c r="E207" s="964"/>
      <c r="F207" s="965"/>
      <c r="G207" s="966">
        <v>5.5</v>
      </c>
      <c r="H207" s="990">
        <f>$G207*30</f>
        <v>165</v>
      </c>
      <c r="I207" s="1036">
        <v>14</v>
      </c>
      <c r="J207" s="476" t="s">
        <v>142</v>
      </c>
      <c r="K207" s="287" t="s">
        <v>54</v>
      </c>
      <c r="L207" s="476"/>
      <c r="M207" s="1007">
        <f>$H207-$I207</f>
        <v>151</v>
      </c>
      <c r="N207" s="1008">
        <f aca="true" t="shared" si="12" ref="N207:Q208">IF($G207=N$5,$K207,"")</f>
      </c>
      <c r="O207" s="1009">
        <f t="shared" si="12"/>
      </c>
      <c r="P207" s="1010">
        <f t="shared" si="12"/>
      </c>
      <c r="Q207" s="1008">
        <f t="shared" si="12"/>
      </c>
      <c r="R207" s="1037"/>
      <c r="S207" s="1038"/>
      <c r="T207" s="1039" t="s">
        <v>144</v>
      </c>
      <c r="U207" s="1009">
        <f>IF($G207=S$5,$K207,"")</f>
      </c>
      <c r="V207" s="1012"/>
    </row>
    <row r="208" spans="1:22" ht="32.25" thickBot="1">
      <c r="A208" s="1040" t="s">
        <v>457</v>
      </c>
      <c r="B208" s="1041" t="s">
        <v>237</v>
      </c>
      <c r="C208" s="1042"/>
      <c r="D208" s="1043"/>
      <c r="E208" s="1044">
        <v>14</v>
      </c>
      <c r="F208" s="1045"/>
      <c r="G208" s="1046">
        <v>1.5</v>
      </c>
      <c r="H208" s="1047">
        <f>$G208*30</f>
        <v>45</v>
      </c>
      <c r="I208" s="1048">
        <v>8</v>
      </c>
      <c r="J208" s="1049"/>
      <c r="K208" s="1050"/>
      <c r="L208" s="1051" t="s">
        <v>126</v>
      </c>
      <c r="M208" s="1052">
        <f>$H208-$I208</f>
        <v>37</v>
      </c>
      <c r="N208" s="1053">
        <f t="shared" si="12"/>
      </c>
      <c r="O208" s="1054">
        <f t="shared" si="12"/>
      </c>
      <c r="P208" s="1055">
        <f t="shared" si="12"/>
      </c>
      <c r="Q208" s="1053">
        <f t="shared" si="12"/>
      </c>
      <c r="R208" s="1056"/>
      <c r="S208" s="1057"/>
      <c r="T208" s="1058">
        <f>IF($G208=R$5,$K208,"")</f>
      </c>
      <c r="U208" s="1059" t="s">
        <v>126</v>
      </c>
      <c r="V208" s="1060"/>
    </row>
    <row r="209" spans="1:22" ht="16.5" thickBot="1">
      <c r="A209" s="1751" t="s">
        <v>480</v>
      </c>
      <c r="B209" s="1752"/>
      <c r="C209" s="1752"/>
      <c r="D209" s="1752"/>
      <c r="E209" s="1752"/>
      <c r="F209" s="1752"/>
      <c r="G209" s="1752"/>
      <c r="H209" s="1752"/>
      <c r="I209" s="1752"/>
      <c r="J209" s="1752"/>
      <c r="K209" s="1752"/>
      <c r="L209" s="1752"/>
      <c r="M209" s="1752"/>
      <c r="N209" s="1752"/>
      <c r="O209" s="1752"/>
      <c r="P209" s="1752"/>
      <c r="Q209" s="1752"/>
      <c r="R209" s="1752"/>
      <c r="S209" s="1752"/>
      <c r="T209" s="1752"/>
      <c r="U209" s="1752"/>
      <c r="V209" s="1753"/>
    </row>
    <row r="210" spans="1:22" ht="31.5">
      <c r="A210" s="942" t="s">
        <v>215</v>
      </c>
      <c r="B210" s="1061" t="s">
        <v>458</v>
      </c>
      <c r="C210" s="1062"/>
      <c r="D210" s="1063"/>
      <c r="E210" s="1064"/>
      <c r="F210" s="1065"/>
      <c r="G210" s="1066"/>
      <c r="H210" s="1067"/>
      <c r="I210" s="1068"/>
      <c r="J210" s="1064"/>
      <c r="K210" s="1064"/>
      <c r="L210" s="1069"/>
      <c r="M210" s="1070"/>
      <c r="N210" s="1071"/>
      <c r="O210" s="1072"/>
      <c r="P210" s="1073"/>
      <c r="Q210" s="1071"/>
      <c r="R210" s="1074"/>
      <c r="S210" s="1075"/>
      <c r="T210" s="1076"/>
      <c r="U210" s="958"/>
      <c r="V210" s="1077"/>
    </row>
    <row r="211" spans="1:22" ht="31.5">
      <c r="A211" s="960" t="s">
        <v>459</v>
      </c>
      <c r="B211" s="1078" t="s">
        <v>460</v>
      </c>
      <c r="C211" s="1079"/>
      <c r="D211" s="1080"/>
      <c r="E211" s="964"/>
      <c r="F211" s="965"/>
      <c r="G211" s="1081">
        <f>SUM(G212:G213)</f>
        <v>3</v>
      </c>
      <c r="H211" s="1082">
        <f>SUM(H212:H213)</f>
        <v>90</v>
      </c>
      <c r="I211" s="1083"/>
      <c r="J211" s="964"/>
      <c r="K211" s="964"/>
      <c r="L211" s="963"/>
      <c r="M211" s="1084"/>
      <c r="N211" s="1008"/>
      <c r="O211" s="1009"/>
      <c r="P211" s="1010"/>
      <c r="Q211" s="1008"/>
      <c r="R211" s="1037"/>
      <c r="S211" s="1085"/>
      <c r="T211" s="1086"/>
      <c r="U211" s="988"/>
      <c r="V211" s="1012"/>
    </row>
    <row r="212" spans="1:22" ht="15.75">
      <c r="A212" s="960" t="s">
        <v>461</v>
      </c>
      <c r="B212" s="1029" t="s">
        <v>55</v>
      </c>
      <c r="C212" s="1079"/>
      <c r="D212" s="1080"/>
      <c r="E212" s="964"/>
      <c r="F212" s="965"/>
      <c r="G212" s="1087">
        <v>1</v>
      </c>
      <c r="H212" s="1088">
        <f>G212*30</f>
        <v>30</v>
      </c>
      <c r="I212" s="1083"/>
      <c r="J212" s="964"/>
      <c r="K212" s="964"/>
      <c r="L212" s="963"/>
      <c r="M212" s="1084"/>
      <c r="N212" s="1008"/>
      <c r="O212" s="1009"/>
      <c r="P212" s="1010"/>
      <c r="Q212" s="1008"/>
      <c r="R212" s="1037"/>
      <c r="S212" s="1085"/>
      <c r="T212" s="1086"/>
      <c r="U212" s="988"/>
      <c r="V212" s="1012"/>
    </row>
    <row r="213" spans="1:22" ht="15.75">
      <c r="A213" s="960" t="s">
        <v>462</v>
      </c>
      <c r="B213" s="250" t="s">
        <v>56</v>
      </c>
      <c r="C213" s="1079"/>
      <c r="D213" s="985">
        <v>12</v>
      </c>
      <c r="E213" s="964"/>
      <c r="F213" s="965"/>
      <c r="G213" s="1081">
        <v>2</v>
      </c>
      <c r="H213" s="1089">
        <f>G213*30</f>
        <v>60</v>
      </c>
      <c r="I213" s="1000">
        <v>4</v>
      </c>
      <c r="J213" s="978" t="s">
        <v>127</v>
      </c>
      <c r="K213" s="1002"/>
      <c r="L213" s="1002">
        <v>0</v>
      </c>
      <c r="M213" s="1084">
        <f>H213-I213</f>
        <v>56</v>
      </c>
      <c r="N213" s="1008"/>
      <c r="O213" s="1009"/>
      <c r="P213" s="1010"/>
      <c r="Q213" s="1008"/>
      <c r="R213" s="1037"/>
      <c r="S213" s="1090" t="s">
        <v>127</v>
      </c>
      <c r="T213" s="1091"/>
      <c r="U213" s="988"/>
      <c r="V213" s="1012"/>
    </row>
    <row r="214" spans="1:22" ht="31.5">
      <c r="A214" s="960" t="s">
        <v>233</v>
      </c>
      <c r="B214" s="1092" t="s">
        <v>463</v>
      </c>
      <c r="C214" s="1079"/>
      <c r="D214" s="1080"/>
      <c r="E214" s="964"/>
      <c r="F214" s="965"/>
      <c r="G214" s="1081">
        <f>SUM(G215:G216)</f>
        <v>3.5</v>
      </c>
      <c r="H214" s="1082">
        <f>SUM(H215:H216)</f>
        <v>105</v>
      </c>
      <c r="I214" s="1083"/>
      <c r="J214" s="964"/>
      <c r="K214" s="964"/>
      <c r="L214" s="963"/>
      <c r="M214" s="1084"/>
      <c r="N214" s="1008"/>
      <c r="O214" s="1009"/>
      <c r="P214" s="1010"/>
      <c r="Q214" s="1008"/>
      <c r="R214" s="1037"/>
      <c r="S214" s="1085"/>
      <c r="T214" s="1086"/>
      <c r="U214" s="988"/>
      <c r="V214" s="1012"/>
    </row>
    <row r="215" spans="1:22" ht="15.75">
      <c r="A215" s="960" t="s">
        <v>235</v>
      </c>
      <c r="B215" s="1078" t="s">
        <v>464</v>
      </c>
      <c r="C215" s="1079"/>
      <c r="D215" s="985">
        <v>13</v>
      </c>
      <c r="E215" s="1093"/>
      <c r="F215" s="1094"/>
      <c r="G215" s="1081">
        <v>2</v>
      </c>
      <c r="H215" s="1089">
        <f>G215*30</f>
        <v>60</v>
      </c>
      <c r="I215" s="1000">
        <v>4</v>
      </c>
      <c r="J215" s="978" t="s">
        <v>127</v>
      </c>
      <c r="K215" s="1002"/>
      <c r="L215" s="1002">
        <v>0</v>
      </c>
      <c r="M215" s="1084">
        <f>H215-I215</f>
        <v>56</v>
      </c>
      <c r="N215" s="1008"/>
      <c r="O215" s="1009"/>
      <c r="P215" s="1010"/>
      <c r="Q215" s="1008"/>
      <c r="R215" s="1037"/>
      <c r="S215" s="1090"/>
      <c r="T215" s="1090" t="s">
        <v>127</v>
      </c>
      <c r="U215" s="988"/>
      <c r="V215" s="1012"/>
    </row>
    <row r="216" spans="1:22" ht="32.25" thickBot="1">
      <c r="A216" s="1095" t="s">
        <v>236</v>
      </c>
      <c r="B216" s="1096" t="s">
        <v>463</v>
      </c>
      <c r="C216" s="1097"/>
      <c r="D216" s="1098">
        <v>14</v>
      </c>
      <c r="E216" s="1099"/>
      <c r="F216" s="1100"/>
      <c r="G216" s="1101">
        <v>1.5</v>
      </c>
      <c r="H216" s="1102">
        <f>G216*30</f>
        <v>45</v>
      </c>
      <c r="I216" s="1000">
        <v>4</v>
      </c>
      <c r="J216" s="978" t="s">
        <v>127</v>
      </c>
      <c r="K216" s="1002"/>
      <c r="L216" s="1002">
        <v>0</v>
      </c>
      <c r="M216" s="1103">
        <f>H216-I216</f>
        <v>41</v>
      </c>
      <c r="N216" s="1058"/>
      <c r="O216" s="1104"/>
      <c r="P216" s="1105"/>
      <c r="Q216" s="1058"/>
      <c r="R216" s="1106"/>
      <c r="S216" s="1107"/>
      <c r="T216" s="1108"/>
      <c r="U216" s="1090" t="s">
        <v>127</v>
      </c>
      <c r="V216" s="1060"/>
    </row>
    <row r="217" spans="1:22" ht="16.5" thickBot="1">
      <c r="A217" s="1751" t="s">
        <v>481</v>
      </c>
      <c r="B217" s="1752"/>
      <c r="C217" s="1752"/>
      <c r="D217" s="1752"/>
      <c r="E217" s="1752"/>
      <c r="F217" s="1752"/>
      <c r="G217" s="1752"/>
      <c r="H217" s="1752"/>
      <c r="I217" s="1752"/>
      <c r="J217" s="1752"/>
      <c r="K217" s="1752"/>
      <c r="L217" s="1752"/>
      <c r="M217" s="1752"/>
      <c r="N217" s="1752"/>
      <c r="O217" s="1752"/>
      <c r="P217" s="1752"/>
      <c r="Q217" s="1752"/>
      <c r="R217" s="1752"/>
      <c r="S217" s="1752"/>
      <c r="T217" s="1752"/>
      <c r="U217" s="1752"/>
      <c r="V217" s="1753"/>
    </row>
    <row r="218" spans="1:22" ht="31.5">
      <c r="A218" s="1109" t="s">
        <v>465</v>
      </c>
      <c r="B218" s="1110" t="s">
        <v>466</v>
      </c>
      <c r="C218" s="1062"/>
      <c r="D218" s="1063"/>
      <c r="E218" s="1064"/>
      <c r="F218" s="1065"/>
      <c r="G218" s="1066">
        <f>G219+G222</f>
        <v>6.5</v>
      </c>
      <c r="H218" s="1067">
        <f>H219+H222</f>
        <v>195</v>
      </c>
      <c r="I218" s="1068"/>
      <c r="J218" s="1064"/>
      <c r="K218" s="1064"/>
      <c r="L218" s="1069"/>
      <c r="M218" s="1070"/>
      <c r="N218" s="1071"/>
      <c r="O218" s="1072"/>
      <c r="P218" s="1073"/>
      <c r="Q218" s="1071"/>
      <c r="R218" s="1074"/>
      <c r="S218" s="1111"/>
      <c r="T218" s="1071"/>
      <c r="U218" s="958"/>
      <c r="V218" s="1077"/>
    </row>
    <row r="219" spans="1:22" ht="31.5">
      <c r="A219" s="960" t="s">
        <v>467</v>
      </c>
      <c r="B219" s="1112" t="s">
        <v>468</v>
      </c>
      <c r="C219" s="1079"/>
      <c r="D219" s="985"/>
      <c r="E219" s="1093"/>
      <c r="F219" s="1094"/>
      <c r="G219" s="1081">
        <f>G220+G221</f>
        <v>5</v>
      </c>
      <c r="H219" s="1082">
        <f>H220+H221</f>
        <v>150</v>
      </c>
      <c r="I219" s="1083"/>
      <c r="J219" s="1006"/>
      <c r="K219" s="1006"/>
      <c r="L219" s="1006"/>
      <c r="M219" s="1084"/>
      <c r="N219" s="1008"/>
      <c r="O219" s="1009"/>
      <c r="P219" s="1010"/>
      <c r="Q219" s="1008"/>
      <c r="R219" s="1037"/>
      <c r="S219" s="1038"/>
      <c r="T219" s="1008"/>
      <c r="U219" s="988"/>
      <c r="V219" s="1012"/>
    </row>
    <row r="220" spans="1:22" ht="15.75">
      <c r="A220" s="960"/>
      <c r="B220" s="1029" t="s">
        <v>55</v>
      </c>
      <c r="C220" s="1079"/>
      <c r="D220" s="985"/>
      <c r="E220" s="1093"/>
      <c r="F220" s="1094"/>
      <c r="G220" s="1087">
        <v>3</v>
      </c>
      <c r="H220" s="1082">
        <f>G220*30</f>
        <v>90</v>
      </c>
      <c r="I220" s="1083"/>
      <c r="J220" s="1006"/>
      <c r="K220" s="1006"/>
      <c r="L220" s="1006"/>
      <c r="M220" s="1084"/>
      <c r="N220" s="1008"/>
      <c r="O220" s="1009"/>
      <c r="P220" s="1010"/>
      <c r="Q220" s="1008"/>
      <c r="R220" s="1037"/>
      <c r="S220" s="1038"/>
      <c r="T220" s="1008"/>
      <c r="U220" s="988"/>
      <c r="V220" s="1012"/>
    </row>
    <row r="221" spans="1:22" ht="15.75">
      <c r="A221" s="960" t="s">
        <v>469</v>
      </c>
      <c r="B221" s="250" t="s">
        <v>56</v>
      </c>
      <c r="C221" s="1079"/>
      <c r="D221" s="985">
        <v>13</v>
      </c>
      <c r="E221" s="1093"/>
      <c r="F221" s="1094"/>
      <c r="G221" s="1081">
        <v>2</v>
      </c>
      <c r="H221" s="1089">
        <f>G221*30</f>
        <v>60</v>
      </c>
      <c r="I221" s="1000">
        <v>4</v>
      </c>
      <c r="J221" s="978" t="s">
        <v>127</v>
      </c>
      <c r="K221" s="1002"/>
      <c r="L221" s="1002">
        <v>0</v>
      </c>
      <c r="M221" s="1084">
        <f>H221-I221</f>
        <v>56</v>
      </c>
      <c r="N221" s="1008"/>
      <c r="O221" s="1009"/>
      <c r="P221" s="1010"/>
      <c r="Q221" s="1008"/>
      <c r="R221" s="1037"/>
      <c r="S221" s="1038"/>
      <c r="T221" s="1090" t="s">
        <v>127</v>
      </c>
      <c r="U221" s="988"/>
      <c r="V221" s="1012"/>
    </row>
    <row r="222" spans="1:22" ht="31.5">
      <c r="A222" s="960" t="s">
        <v>470</v>
      </c>
      <c r="B222" s="1113" t="s">
        <v>471</v>
      </c>
      <c r="C222" s="1079"/>
      <c r="D222" s="963">
        <v>14</v>
      </c>
      <c r="E222" s="964"/>
      <c r="F222" s="965"/>
      <c r="G222" s="1081">
        <v>1.5</v>
      </c>
      <c r="H222" s="1089">
        <f>G222*30</f>
        <v>45</v>
      </c>
      <c r="I222" s="1000">
        <v>4</v>
      </c>
      <c r="J222" s="978" t="s">
        <v>127</v>
      </c>
      <c r="K222" s="1002"/>
      <c r="L222" s="1002">
        <v>0</v>
      </c>
      <c r="M222" s="1084">
        <f>H222-I222</f>
        <v>41</v>
      </c>
      <c r="N222" s="1008"/>
      <c r="O222" s="1009"/>
      <c r="P222" s="1010"/>
      <c r="Q222" s="1008"/>
      <c r="R222" s="1037"/>
      <c r="S222" s="1038"/>
      <c r="T222" s="1008"/>
      <c r="U222" s="1090" t="s">
        <v>127</v>
      </c>
      <c r="V222" s="1012"/>
    </row>
    <row r="223" spans="1:22" ht="31.5">
      <c r="A223" s="960" t="s">
        <v>472</v>
      </c>
      <c r="B223" s="1114" t="s">
        <v>473</v>
      </c>
      <c r="C223" s="1079"/>
      <c r="D223" s="1080"/>
      <c r="E223" s="964"/>
      <c r="F223" s="965"/>
      <c r="G223" s="1081">
        <f>SUM(G224:G225)</f>
        <v>3</v>
      </c>
      <c r="H223" s="1089">
        <f>SUM(H224:H225)</f>
        <v>90</v>
      </c>
      <c r="I223" s="1083"/>
      <c r="J223" s="964"/>
      <c r="K223" s="964"/>
      <c r="L223" s="963"/>
      <c r="M223" s="1084"/>
      <c r="N223" s="1008"/>
      <c r="O223" s="1009"/>
      <c r="P223" s="1010"/>
      <c r="Q223" s="1008"/>
      <c r="R223" s="1037"/>
      <c r="S223" s="1038"/>
      <c r="T223" s="1008"/>
      <c r="U223" s="988"/>
      <c r="V223" s="1012"/>
    </row>
    <row r="224" spans="1:22" ht="15.75">
      <c r="A224" s="960"/>
      <c r="B224" s="1029" t="s">
        <v>55</v>
      </c>
      <c r="C224" s="1079"/>
      <c r="D224" s="1080"/>
      <c r="E224" s="964"/>
      <c r="F224" s="965"/>
      <c r="G224" s="1087">
        <v>1</v>
      </c>
      <c r="H224" s="1088">
        <f>G224*30</f>
        <v>30</v>
      </c>
      <c r="I224" s="1083"/>
      <c r="J224" s="964"/>
      <c r="K224" s="964"/>
      <c r="L224" s="963"/>
      <c r="M224" s="1084"/>
      <c r="N224" s="1008"/>
      <c r="O224" s="1009"/>
      <c r="P224" s="1010"/>
      <c r="Q224" s="1008"/>
      <c r="R224" s="1037"/>
      <c r="S224" s="1038"/>
      <c r="T224" s="1008"/>
      <c r="U224" s="988"/>
      <c r="V224" s="1012"/>
    </row>
    <row r="225" spans="1:22" ht="16.5" thickBot="1">
      <c r="A225" s="1095" t="s">
        <v>474</v>
      </c>
      <c r="B225" s="1115" t="s">
        <v>56</v>
      </c>
      <c r="C225" s="1097"/>
      <c r="D225" s="1116">
        <v>12</v>
      </c>
      <c r="E225" s="1099"/>
      <c r="F225" s="1100"/>
      <c r="G225" s="1101">
        <v>2</v>
      </c>
      <c r="H225" s="1102">
        <f>G225*30</f>
        <v>60</v>
      </c>
      <c r="I225" s="1000">
        <v>4</v>
      </c>
      <c r="J225" s="978" t="s">
        <v>127</v>
      </c>
      <c r="K225" s="1002"/>
      <c r="L225" s="1002">
        <v>0</v>
      </c>
      <c r="M225" s="1103">
        <f>H225-I225</f>
        <v>56</v>
      </c>
      <c r="N225" s="1058"/>
      <c r="O225" s="1104"/>
      <c r="P225" s="1105"/>
      <c r="Q225" s="1058"/>
      <c r="R225" s="1106"/>
      <c r="S225" s="1030" t="s">
        <v>127</v>
      </c>
      <c r="T225" s="1117"/>
      <c r="U225" s="1059"/>
      <c r="V225" s="1060"/>
    </row>
    <row r="226" spans="1:22" ht="16.5" thickBot="1">
      <c r="A226" s="1751" t="s">
        <v>482</v>
      </c>
      <c r="B226" s="1752"/>
      <c r="C226" s="1752"/>
      <c r="D226" s="1752"/>
      <c r="E226" s="1752"/>
      <c r="F226" s="1752"/>
      <c r="G226" s="1752"/>
      <c r="H226" s="1752"/>
      <c r="I226" s="1752"/>
      <c r="J226" s="1752"/>
      <c r="K226" s="1752"/>
      <c r="L226" s="1752"/>
      <c r="M226" s="1752"/>
      <c r="N226" s="1752"/>
      <c r="O226" s="1752"/>
      <c r="P226" s="1752"/>
      <c r="Q226" s="1752"/>
      <c r="R226" s="1752"/>
      <c r="S226" s="1752"/>
      <c r="T226" s="1752"/>
      <c r="U226" s="1752"/>
      <c r="V226" s="1753"/>
    </row>
    <row r="227" spans="1:22" ht="31.5">
      <c r="A227" s="1118" t="s">
        <v>475</v>
      </c>
      <c r="B227" s="1119" t="s">
        <v>476</v>
      </c>
      <c r="C227" s="944"/>
      <c r="D227" s="945">
        <v>14</v>
      </c>
      <c r="E227" s="946"/>
      <c r="F227" s="947"/>
      <c r="G227" s="1120">
        <v>1.5</v>
      </c>
      <c r="H227" s="1121">
        <f>G227*30</f>
        <v>45</v>
      </c>
      <c r="I227" s="1000">
        <v>4</v>
      </c>
      <c r="J227" s="978" t="s">
        <v>127</v>
      </c>
      <c r="K227" s="1002"/>
      <c r="L227" s="1002">
        <v>0</v>
      </c>
      <c r="M227" s="1122">
        <f>H227-I227</f>
        <v>41</v>
      </c>
      <c r="N227" s="1071"/>
      <c r="O227" s="1072"/>
      <c r="P227" s="1073"/>
      <c r="Q227" s="1071"/>
      <c r="R227" s="1074"/>
      <c r="S227" s="1075"/>
      <c r="T227" s="1076"/>
      <c r="U227" s="1030" t="s">
        <v>127</v>
      </c>
      <c r="V227" s="1077"/>
    </row>
    <row r="228" spans="1:22" ht="31.5">
      <c r="A228" s="960" t="s">
        <v>472</v>
      </c>
      <c r="B228" s="1114" t="s">
        <v>473</v>
      </c>
      <c r="C228" s="1079"/>
      <c r="D228" s="1080"/>
      <c r="E228" s="964"/>
      <c r="F228" s="965"/>
      <c r="G228" s="966">
        <f>SUM(G229:G230)</f>
        <v>3</v>
      </c>
      <c r="H228" s="1089">
        <f>SUM(H229:H230)</f>
        <v>90</v>
      </c>
      <c r="I228" s="1083"/>
      <c r="J228" s="964"/>
      <c r="K228" s="964"/>
      <c r="L228" s="963"/>
      <c r="M228" s="1084"/>
      <c r="N228" s="1008"/>
      <c r="O228" s="1009"/>
      <c r="P228" s="1010"/>
      <c r="Q228" s="1008"/>
      <c r="R228" s="1037"/>
      <c r="S228" s="1085"/>
      <c r="T228" s="1086"/>
      <c r="U228" s="988"/>
      <c r="V228" s="1012"/>
    </row>
    <row r="229" spans="1:22" ht="15.75">
      <c r="A229" s="960"/>
      <c r="B229" s="1029" t="s">
        <v>55</v>
      </c>
      <c r="C229" s="1079"/>
      <c r="D229" s="1080"/>
      <c r="E229" s="964"/>
      <c r="F229" s="965"/>
      <c r="G229" s="974">
        <v>1</v>
      </c>
      <c r="H229" s="1088">
        <f>G229*30</f>
        <v>30</v>
      </c>
      <c r="I229" s="1083"/>
      <c r="J229" s="964"/>
      <c r="K229" s="964"/>
      <c r="L229" s="963"/>
      <c r="M229" s="1084"/>
      <c r="N229" s="1008"/>
      <c r="O229" s="1009"/>
      <c r="P229" s="1010"/>
      <c r="Q229" s="1008"/>
      <c r="R229" s="1037"/>
      <c r="S229" s="1085"/>
      <c r="T229" s="1086"/>
      <c r="U229" s="988"/>
      <c r="V229" s="1012"/>
    </row>
    <row r="230" spans="1:22" ht="15.75">
      <c r="A230" s="960" t="s">
        <v>474</v>
      </c>
      <c r="B230" s="250" t="s">
        <v>56</v>
      </c>
      <c r="C230" s="1079"/>
      <c r="D230" s="985">
        <v>12</v>
      </c>
      <c r="E230" s="964"/>
      <c r="F230" s="965"/>
      <c r="G230" s="966">
        <v>2</v>
      </c>
      <c r="H230" s="999">
        <f>G230*30</f>
        <v>60</v>
      </c>
      <c r="I230" s="1000">
        <v>4</v>
      </c>
      <c r="J230" s="978" t="s">
        <v>127</v>
      </c>
      <c r="K230" s="1002"/>
      <c r="L230" s="1002">
        <v>0</v>
      </c>
      <c r="M230" s="1084">
        <f>H230-I230</f>
        <v>56</v>
      </c>
      <c r="N230" s="1008"/>
      <c r="O230" s="1009"/>
      <c r="P230" s="1010"/>
      <c r="Q230" s="1008"/>
      <c r="R230" s="1037"/>
      <c r="S230" s="1030" t="s">
        <v>127</v>
      </c>
      <c r="T230" s="1091"/>
      <c r="U230" s="988"/>
      <c r="V230" s="1012"/>
    </row>
    <row r="231" spans="1:22" ht="31.5">
      <c r="A231" s="960" t="s">
        <v>477</v>
      </c>
      <c r="B231" s="1123" t="s">
        <v>478</v>
      </c>
      <c r="C231" s="1079"/>
      <c r="D231" s="1080"/>
      <c r="E231" s="964"/>
      <c r="F231" s="965"/>
      <c r="G231" s="966">
        <f>SUM(G232:G233)</f>
        <v>5</v>
      </c>
      <c r="H231" s="994">
        <f>SUM(H232:H233)</f>
        <v>150</v>
      </c>
      <c r="I231" s="1083"/>
      <c r="J231" s="964"/>
      <c r="K231" s="964"/>
      <c r="L231" s="963"/>
      <c r="M231" s="1084"/>
      <c r="N231" s="1008"/>
      <c r="O231" s="1009"/>
      <c r="P231" s="1010"/>
      <c r="Q231" s="1008"/>
      <c r="R231" s="1037"/>
      <c r="S231" s="1085"/>
      <c r="T231" s="1086"/>
      <c r="U231" s="988"/>
      <c r="V231" s="1012"/>
    </row>
    <row r="232" spans="1:22" ht="15.75">
      <c r="A232" s="960"/>
      <c r="B232" s="1029" t="s">
        <v>55</v>
      </c>
      <c r="C232" s="1079"/>
      <c r="D232" s="985"/>
      <c r="E232" s="1093"/>
      <c r="F232" s="1094"/>
      <c r="G232" s="974">
        <v>3</v>
      </c>
      <c r="H232" s="1024">
        <f>G232*30</f>
        <v>90</v>
      </c>
      <c r="I232" s="1083"/>
      <c r="J232" s="1006"/>
      <c r="K232" s="1006"/>
      <c r="L232" s="1006"/>
      <c r="M232" s="1084"/>
      <c r="N232" s="1008"/>
      <c r="O232" s="1009"/>
      <c r="P232" s="1010"/>
      <c r="Q232" s="1008"/>
      <c r="R232" s="1037"/>
      <c r="S232" s="1085"/>
      <c r="T232" s="1086"/>
      <c r="U232" s="988"/>
      <c r="V232" s="1012"/>
    </row>
    <row r="233" spans="1:22" ht="16.5" thickBot="1">
      <c r="A233" s="1040" t="s">
        <v>479</v>
      </c>
      <c r="B233" s="250" t="s">
        <v>56</v>
      </c>
      <c r="C233" s="1124"/>
      <c r="D233" s="1125">
        <v>13</v>
      </c>
      <c r="E233" s="1126"/>
      <c r="F233" s="1127"/>
      <c r="G233" s="1046">
        <v>2</v>
      </c>
      <c r="H233" s="1128">
        <f>G233*30</f>
        <v>60</v>
      </c>
      <c r="I233" s="1000">
        <v>4</v>
      </c>
      <c r="J233" s="978" t="s">
        <v>127</v>
      </c>
      <c r="K233" s="1002"/>
      <c r="L233" s="1002">
        <v>0</v>
      </c>
      <c r="M233" s="1129">
        <f>H233-I233</f>
        <v>56</v>
      </c>
      <c r="N233" s="1058"/>
      <c r="O233" s="1104"/>
      <c r="P233" s="1105"/>
      <c r="Q233" s="1058"/>
      <c r="R233" s="1106"/>
      <c r="S233" s="1107"/>
      <c r="T233" s="1030" t="s">
        <v>127</v>
      </c>
      <c r="U233" s="1059"/>
      <c r="V233" s="1060"/>
    </row>
    <row r="234" spans="1:22" ht="16.5" thickBot="1">
      <c r="A234" s="1731" t="s">
        <v>238</v>
      </c>
      <c r="B234" s="1732"/>
      <c r="C234" s="908"/>
      <c r="D234" s="909"/>
      <c r="E234" s="910"/>
      <c r="F234" s="911"/>
      <c r="G234" s="856">
        <f>G173+G174+G181+G185+G188+G191+G192+G195+G196+G197+G205+G211+G214</f>
        <v>69.5</v>
      </c>
      <c r="H234" s="857">
        <f>H173+H174+H181+H185+H188+H191+H192+H195+H196+H197+H205+H211+H214</f>
        <v>2085</v>
      </c>
      <c r="I234" s="858"/>
      <c r="J234" s="858"/>
      <c r="K234" s="858"/>
      <c r="L234" s="858"/>
      <c r="M234" s="859"/>
      <c r="N234" s="860"/>
      <c r="O234" s="861"/>
      <c r="P234" s="862"/>
      <c r="Q234" s="1316"/>
      <c r="R234" s="1169"/>
      <c r="S234" s="1170"/>
      <c r="T234" s="1168"/>
      <c r="U234" s="1169"/>
      <c r="V234" s="1170"/>
    </row>
    <row r="235" spans="1:23" ht="16.5" thickBot="1">
      <c r="A235" s="1739" t="s">
        <v>239</v>
      </c>
      <c r="B235" s="1740"/>
      <c r="C235" s="908"/>
      <c r="D235" s="909"/>
      <c r="E235" s="910"/>
      <c r="F235" s="911"/>
      <c r="G235" s="863">
        <f>SUMIF($B$173:$B$216,"на базі ВНЗ 1 рівня",G$173:G$216)+G195</f>
        <v>25</v>
      </c>
      <c r="H235" s="864">
        <f>SUMIF($B$173:$B$216,"на базі ВНЗ 1 рівня",H$173:H$216)+H195</f>
        <v>750</v>
      </c>
      <c r="I235" s="858"/>
      <c r="J235" s="858"/>
      <c r="K235" s="858"/>
      <c r="L235" s="858"/>
      <c r="M235" s="859"/>
      <c r="N235" s="860"/>
      <c r="O235" s="861"/>
      <c r="P235" s="862"/>
      <c r="Q235" s="1168"/>
      <c r="R235" s="1169"/>
      <c r="S235" s="1170"/>
      <c r="T235" s="1168"/>
      <c r="U235" s="1169"/>
      <c r="V235" s="1170"/>
      <c r="W235" s="846"/>
    </row>
    <row r="236" spans="1:22" ht="16.5" thickBot="1">
      <c r="A236" s="1731" t="s">
        <v>240</v>
      </c>
      <c r="B236" s="1738"/>
      <c r="C236" s="908"/>
      <c r="D236" s="909"/>
      <c r="E236" s="929"/>
      <c r="F236" s="930"/>
      <c r="G236" s="1213">
        <f>G173+G176+G179+G183+G187+G190+G191+G194+G196+G200+G203+G204+G207+G208+G213+G214</f>
        <v>44.5</v>
      </c>
      <c r="H236" s="865">
        <f>H173+H176+H179+H183+H187+H190+H191+H194+H196+H200+H203+H204+H207+H208+H213+H214</f>
        <v>1335</v>
      </c>
      <c r="I236" s="866">
        <f>I173+I176+I179+I183+I187+I190+I191+I194+I196+I200+I203+I204+I207+I208+I213+I215+I216</f>
        <v>116</v>
      </c>
      <c r="J236" s="866">
        <v>80</v>
      </c>
      <c r="K236" s="866">
        <v>12</v>
      </c>
      <c r="L236" s="866">
        <v>24</v>
      </c>
      <c r="M236" s="867">
        <f>M173+M176+M179+M183+M187+M190+M191+M194+M196+M200+M203+M204+M207+M208+M213+M214</f>
        <v>1122</v>
      </c>
      <c r="N236" s="868"/>
      <c r="O236" s="861"/>
      <c r="P236" s="862"/>
      <c r="Q236" s="1265" t="s">
        <v>139</v>
      </c>
      <c r="R236" s="1179"/>
      <c r="S236" s="1215" t="s">
        <v>515</v>
      </c>
      <c r="T236" s="1214" t="s">
        <v>491</v>
      </c>
      <c r="U236" s="1216" t="s">
        <v>516</v>
      </c>
      <c r="V236" s="1317"/>
    </row>
    <row r="237" spans="1:22" ht="16.5" thickBot="1">
      <c r="A237" s="1731" t="s">
        <v>241</v>
      </c>
      <c r="B237" s="1732"/>
      <c r="C237" s="908"/>
      <c r="D237" s="909"/>
      <c r="E237" s="910"/>
      <c r="F237" s="1136"/>
      <c r="G237" s="869">
        <f aca="true" t="shared" si="13" ref="G237:H239">G91+G98+G234</f>
        <v>121.5</v>
      </c>
      <c r="H237" s="1217">
        <f t="shared" si="13"/>
        <v>3615</v>
      </c>
      <c r="I237" s="1218"/>
      <c r="J237" s="1218"/>
      <c r="K237" s="1218"/>
      <c r="L237" s="1218"/>
      <c r="M237" s="1219"/>
      <c r="N237" s="868"/>
      <c r="O237" s="861"/>
      <c r="P237" s="862"/>
      <c r="Q237" s="1168"/>
      <c r="R237" s="1169"/>
      <c r="S237" s="1170"/>
      <c r="T237" s="1168"/>
      <c r="U237" s="1169"/>
      <c r="V237" s="1170"/>
    </row>
    <row r="238" spans="1:22" ht="16.5" thickBot="1">
      <c r="A238" s="1739" t="s">
        <v>242</v>
      </c>
      <c r="B238" s="1740"/>
      <c r="C238" s="908"/>
      <c r="D238" s="909"/>
      <c r="E238" s="910"/>
      <c r="F238" s="1136"/>
      <c r="G238" s="1220">
        <f t="shared" si="13"/>
        <v>45.5</v>
      </c>
      <c r="H238" s="1221">
        <f t="shared" si="13"/>
        <v>1335</v>
      </c>
      <c r="I238" s="1218"/>
      <c r="J238" s="1218"/>
      <c r="K238" s="1218"/>
      <c r="L238" s="1218"/>
      <c r="M238" s="1219"/>
      <c r="N238" s="868"/>
      <c r="O238" s="861"/>
      <c r="P238" s="862"/>
      <c r="Q238" s="1168"/>
      <c r="R238" s="1169"/>
      <c r="S238" s="1170"/>
      <c r="T238" s="1168"/>
      <c r="U238" s="1169"/>
      <c r="V238" s="1170"/>
    </row>
    <row r="239" spans="1:22" ht="16.5" thickBot="1">
      <c r="A239" s="1731" t="s">
        <v>243</v>
      </c>
      <c r="B239" s="1738"/>
      <c r="C239" s="908"/>
      <c r="D239" s="909"/>
      <c r="E239" s="929"/>
      <c r="F239" s="930"/>
      <c r="G239" s="870">
        <f t="shared" si="13"/>
        <v>76</v>
      </c>
      <c r="H239" s="865">
        <f t="shared" si="13"/>
        <v>2280</v>
      </c>
      <c r="I239" s="866">
        <f>I93+I100+I236</f>
        <v>116</v>
      </c>
      <c r="J239" s="866">
        <f>J93+J100+J236</f>
        <v>80</v>
      </c>
      <c r="K239" s="866">
        <f>K93+K100+K236</f>
        <v>12</v>
      </c>
      <c r="L239" s="866">
        <f>L93+L100+L236</f>
        <v>24</v>
      </c>
      <c r="M239" s="867">
        <f>M93+M100+M236</f>
        <v>1122</v>
      </c>
      <c r="N239" s="1318"/>
      <c r="O239" s="1149"/>
      <c r="P239" s="1319" t="s">
        <v>502</v>
      </c>
      <c r="Q239" s="1222" t="s">
        <v>507</v>
      </c>
      <c r="R239" s="1149"/>
      <c r="S239" s="1223" t="s">
        <v>517</v>
      </c>
      <c r="T239" s="1214" t="s">
        <v>491</v>
      </c>
      <c r="U239" s="1216" t="s">
        <v>516</v>
      </c>
      <c r="V239" s="1319"/>
    </row>
    <row r="240" spans="1:22" ht="16.5" thickBot="1">
      <c r="A240" s="1867"/>
      <c r="B240" s="1868"/>
      <c r="C240" s="1868"/>
      <c r="D240" s="1868"/>
      <c r="E240" s="1868"/>
      <c r="F240" s="1868"/>
      <c r="G240" s="1868"/>
      <c r="H240" s="1869"/>
      <c r="I240" s="1869"/>
      <c r="J240" s="1869"/>
      <c r="K240" s="1869"/>
      <c r="L240" s="1869"/>
      <c r="M240" s="1869"/>
      <c r="N240" s="1868"/>
      <c r="O240" s="1868"/>
      <c r="P240" s="1868"/>
      <c r="Q240" s="1868"/>
      <c r="R240" s="1868"/>
      <c r="S240" s="1868"/>
      <c r="T240" s="1868"/>
      <c r="U240" s="1868"/>
      <c r="V240" s="1870"/>
    </row>
    <row r="241" spans="1:22" ht="16.5" customHeight="1" thickBot="1">
      <c r="A241" s="1742" t="s">
        <v>374</v>
      </c>
      <c r="B241" s="1743"/>
      <c r="C241" s="1743"/>
      <c r="D241" s="1743"/>
      <c r="E241" s="1743"/>
      <c r="F241" s="1743"/>
      <c r="G241" s="1743"/>
      <c r="H241" s="1743"/>
      <c r="I241" s="1743"/>
      <c r="J241" s="1743"/>
      <c r="K241" s="1743"/>
      <c r="L241" s="1743"/>
      <c r="M241" s="1743"/>
      <c r="N241" s="1743"/>
      <c r="O241" s="1743"/>
      <c r="P241" s="1743"/>
      <c r="Q241" s="1743"/>
      <c r="R241" s="1743"/>
      <c r="S241" s="1743"/>
      <c r="T241" s="1744"/>
      <c r="U241" s="1744"/>
      <c r="V241" s="1745"/>
    </row>
    <row r="242" spans="1:22" ht="31.5">
      <c r="A242" s="622" t="s">
        <v>375</v>
      </c>
      <c r="B242" s="623" t="s">
        <v>376</v>
      </c>
      <c r="C242" s="624"/>
      <c r="D242" s="625"/>
      <c r="E242" s="626"/>
      <c r="F242" s="627"/>
      <c r="G242" s="628">
        <v>4</v>
      </c>
      <c r="H242" s="629">
        <f aca="true" t="shared" si="14" ref="H242:H252">G242*30</f>
        <v>120</v>
      </c>
      <c r="I242" s="630"/>
      <c r="J242" s="631"/>
      <c r="K242" s="632"/>
      <c r="L242" s="633"/>
      <c r="M242" s="634"/>
      <c r="N242" s="635"/>
      <c r="O242" s="631"/>
      <c r="P242" s="636"/>
      <c r="Q242" s="637"/>
      <c r="R242" s="638"/>
      <c r="S242" s="636"/>
      <c r="T242" s="637"/>
      <c r="U242" s="639"/>
      <c r="V242" s="554"/>
    </row>
    <row r="243" spans="1:22" ht="15.75">
      <c r="A243" s="580"/>
      <c r="B243" s="556" t="s">
        <v>55</v>
      </c>
      <c r="C243" s="584"/>
      <c r="D243" s="585"/>
      <c r="E243" s="586"/>
      <c r="F243" s="587"/>
      <c r="G243" s="816">
        <v>1</v>
      </c>
      <c r="H243" s="817">
        <f t="shared" si="14"/>
        <v>30</v>
      </c>
      <c r="I243" s="573"/>
      <c r="J243" s="565"/>
      <c r="K243" s="582"/>
      <c r="L243" s="575"/>
      <c r="M243" s="589"/>
      <c r="N243" s="564"/>
      <c r="O243" s="565"/>
      <c r="P243" s="566"/>
      <c r="Q243" s="567"/>
      <c r="R243" s="568"/>
      <c r="S243" s="566"/>
      <c r="T243" s="567"/>
      <c r="U243" s="569"/>
      <c r="V243" s="570"/>
    </row>
    <row r="244" spans="1:22" ht="15.75">
      <c r="A244" s="580" t="s">
        <v>377</v>
      </c>
      <c r="B244" s="571" t="s">
        <v>56</v>
      </c>
      <c r="C244" s="584"/>
      <c r="D244" s="585">
        <v>14</v>
      </c>
      <c r="E244" s="586"/>
      <c r="F244" s="587"/>
      <c r="G244" s="572">
        <v>3</v>
      </c>
      <c r="H244" s="640">
        <f t="shared" si="14"/>
        <v>90</v>
      </c>
      <c r="I244" s="573">
        <v>8</v>
      </c>
      <c r="J244" s="565" t="s">
        <v>127</v>
      </c>
      <c r="K244" s="575" t="s">
        <v>358</v>
      </c>
      <c r="L244" s="565"/>
      <c r="M244" s="641">
        <f>H244-I244</f>
        <v>82</v>
      </c>
      <c r="N244" s="564"/>
      <c r="O244" s="565"/>
      <c r="P244" s="566"/>
      <c r="Q244" s="567"/>
      <c r="R244" s="568"/>
      <c r="S244" s="566"/>
      <c r="T244" s="577"/>
      <c r="U244" s="569" t="s">
        <v>126</v>
      </c>
      <c r="V244" s="570"/>
    </row>
    <row r="245" spans="1:22" ht="31.5">
      <c r="A245" s="580" t="s">
        <v>378</v>
      </c>
      <c r="B245" s="581" t="s">
        <v>379</v>
      </c>
      <c r="C245" s="558"/>
      <c r="D245" s="558"/>
      <c r="E245" s="558"/>
      <c r="F245" s="642"/>
      <c r="G245" s="572">
        <v>6.5</v>
      </c>
      <c r="H245" s="640">
        <f t="shared" si="14"/>
        <v>195</v>
      </c>
      <c r="I245" s="643"/>
      <c r="J245" s="644"/>
      <c r="K245" s="645"/>
      <c r="L245" s="644"/>
      <c r="M245" s="646"/>
      <c r="N245" s="564"/>
      <c r="O245" s="565"/>
      <c r="P245" s="566"/>
      <c r="Q245" s="567"/>
      <c r="R245" s="568"/>
      <c r="S245" s="566"/>
      <c r="T245" s="567"/>
      <c r="U245" s="569"/>
      <c r="V245" s="570"/>
    </row>
    <row r="246" spans="1:22" ht="15.75">
      <c r="A246" s="580"/>
      <c r="B246" s="581" t="s">
        <v>55</v>
      </c>
      <c r="C246" s="558"/>
      <c r="D246" s="558"/>
      <c r="E246" s="558"/>
      <c r="F246" s="642"/>
      <c r="G246" s="606">
        <v>1.5</v>
      </c>
      <c r="H246" s="817">
        <f t="shared" si="14"/>
        <v>45</v>
      </c>
      <c r="I246" s="647"/>
      <c r="J246" s="648"/>
      <c r="K246" s="649"/>
      <c r="L246" s="650"/>
      <c r="M246" s="641"/>
      <c r="N246" s="564"/>
      <c r="O246" s="565"/>
      <c r="P246" s="566"/>
      <c r="Q246" s="567"/>
      <c r="R246" s="568"/>
      <c r="S246" s="566"/>
      <c r="T246" s="567"/>
      <c r="U246" s="569"/>
      <c r="V246" s="570"/>
    </row>
    <row r="247" spans="1:22" ht="15.75">
      <c r="A247" s="580" t="s">
        <v>380</v>
      </c>
      <c r="B247" s="578" t="s">
        <v>56</v>
      </c>
      <c r="C247" s="558">
        <v>14</v>
      </c>
      <c r="D247" s="558"/>
      <c r="E247" s="558"/>
      <c r="F247" s="642"/>
      <c r="G247" s="572">
        <v>5</v>
      </c>
      <c r="H247" s="640">
        <f t="shared" si="14"/>
        <v>150</v>
      </c>
      <c r="I247" s="573">
        <v>8</v>
      </c>
      <c r="J247" s="565" t="s">
        <v>127</v>
      </c>
      <c r="K247" s="575" t="s">
        <v>358</v>
      </c>
      <c r="L247" s="565"/>
      <c r="M247" s="641">
        <f>H247-I247</f>
        <v>142</v>
      </c>
      <c r="N247" s="564"/>
      <c r="O247" s="565"/>
      <c r="P247" s="566"/>
      <c r="Q247" s="567"/>
      <c r="R247" s="568"/>
      <c r="S247" s="566"/>
      <c r="T247" s="567"/>
      <c r="U247" s="569" t="s">
        <v>126</v>
      </c>
      <c r="V247" s="570"/>
    </row>
    <row r="248" spans="1:22" ht="15.75">
      <c r="A248" s="580" t="s">
        <v>381</v>
      </c>
      <c r="B248" s="581" t="s">
        <v>382</v>
      </c>
      <c r="C248" s="558"/>
      <c r="D248" s="558"/>
      <c r="E248" s="558"/>
      <c r="F248" s="642"/>
      <c r="G248" s="572">
        <v>9.5</v>
      </c>
      <c r="H248" s="640">
        <f t="shared" si="14"/>
        <v>285</v>
      </c>
      <c r="I248" s="651"/>
      <c r="J248" s="652"/>
      <c r="K248" s="652"/>
      <c r="L248" s="652"/>
      <c r="M248" s="653"/>
      <c r="N248" s="564"/>
      <c r="O248" s="565"/>
      <c r="P248" s="566"/>
      <c r="Q248" s="567"/>
      <c r="R248" s="568"/>
      <c r="S248" s="566"/>
      <c r="T248" s="567"/>
      <c r="U248" s="569"/>
      <c r="V248" s="570"/>
    </row>
    <row r="249" spans="1:22" ht="15.75">
      <c r="A249" s="580"/>
      <c r="B249" s="581" t="s">
        <v>55</v>
      </c>
      <c r="C249" s="558"/>
      <c r="D249" s="558"/>
      <c r="E249" s="558"/>
      <c r="F249" s="642"/>
      <c r="G249" s="606">
        <v>3.5</v>
      </c>
      <c r="H249" s="817">
        <f t="shared" si="14"/>
        <v>105</v>
      </c>
      <c r="I249" s="647"/>
      <c r="J249" s="654"/>
      <c r="K249" s="655"/>
      <c r="L249" s="655"/>
      <c r="M249" s="656"/>
      <c r="N249" s="564"/>
      <c r="O249" s="565"/>
      <c r="P249" s="566"/>
      <c r="Q249" s="567"/>
      <c r="R249" s="568"/>
      <c r="S249" s="566"/>
      <c r="T249" s="567"/>
      <c r="U249" s="569"/>
      <c r="V249" s="570"/>
    </row>
    <row r="250" spans="1:22" ht="15.75">
      <c r="A250" s="580"/>
      <c r="B250" s="578" t="s">
        <v>56</v>
      </c>
      <c r="C250" s="558"/>
      <c r="D250" s="558"/>
      <c r="E250" s="558"/>
      <c r="F250" s="642"/>
      <c r="G250" s="572">
        <v>6</v>
      </c>
      <c r="H250" s="640">
        <f t="shared" si="14"/>
        <v>180</v>
      </c>
      <c r="I250" s="657">
        <f>SUM(J250:L250)</f>
        <v>12</v>
      </c>
      <c r="J250" s="582">
        <v>12</v>
      </c>
      <c r="K250" s="565"/>
      <c r="L250" s="575"/>
      <c r="M250" s="601">
        <f>H250-I250</f>
        <v>168</v>
      </c>
      <c r="N250" s="564"/>
      <c r="O250" s="565"/>
      <c r="P250" s="566"/>
      <c r="Q250" s="567"/>
      <c r="R250" s="568"/>
      <c r="S250" s="566"/>
      <c r="T250" s="567"/>
      <c r="U250" s="569"/>
      <c r="V250" s="570"/>
    </row>
    <row r="251" spans="1:22" ht="15.75">
      <c r="A251" s="580" t="s">
        <v>383</v>
      </c>
      <c r="B251" s="578" t="s">
        <v>384</v>
      </c>
      <c r="C251" s="558"/>
      <c r="D251" s="558">
        <v>13</v>
      </c>
      <c r="E251" s="558"/>
      <c r="F251" s="642"/>
      <c r="G251" s="572">
        <v>2.5</v>
      </c>
      <c r="H251" s="640">
        <f t="shared" si="14"/>
        <v>75</v>
      </c>
      <c r="I251" s="658">
        <v>8</v>
      </c>
      <c r="J251" s="565" t="s">
        <v>142</v>
      </c>
      <c r="K251" s="565"/>
      <c r="L251" s="575"/>
      <c r="M251" s="601">
        <f>H251-I251</f>
        <v>67</v>
      </c>
      <c r="N251" s="564"/>
      <c r="O251" s="565"/>
      <c r="P251" s="566"/>
      <c r="Q251" s="567"/>
      <c r="R251" s="568"/>
      <c r="S251" s="566"/>
      <c r="T251" s="577" t="s">
        <v>142</v>
      </c>
      <c r="U251" s="569"/>
      <c r="V251" s="570"/>
    </row>
    <row r="252" spans="1:22" ht="15.75">
      <c r="A252" s="580" t="s">
        <v>385</v>
      </c>
      <c r="B252" s="578" t="s">
        <v>384</v>
      </c>
      <c r="C252" s="558">
        <v>14</v>
      </c>
      <c r="D252" s="558"/>
      <c r="E252" s="558"/>
      <c r="F252" s="642"/>
      <c r="G252" s="572">
        <v>3.5</v>
      </c>
      <c r="H252" s="640">
        <f t="shared" si="14"/>
        <v>105</v>
      </c>
      <c r="I252" s="658">
        <v>4</v>
      </c>
      <c r="J252" s="565" t="s">
        <v>127</v>
      </c>
      <c r="K252" s="565"/>
      <c r="L252" s="575"/>
      <c r="M252" s="601">
        <f>H252-I252</f>
        <v>101</v>
      </c>
      <c r="N252" s="564"/>
      <c r="O252" s="565"/>
      <c r="P252" s="566"/>
      <c r="Q252" s="567"/>
      <c r="R252" s="568"/>
      <c r="S252" s="566"/>
      <c r="T252" s="567"/>
      <c r="U252" s="569" t="s">
        <v>127</v>
      </c>
      <c r="V252" s="570"/>
    </row>
    <row r="253" spans="1:22" ht="31.5">
      <c r="A253" s="580" t="s">
        <v>386</v>
      </c>
      <c r="B253" s="659" t="s">
        <v>387</v>
      </c>
      <c r="C253" s="558"/>
      <c r="D253" s="558"/>
      <c r="E253" s="558"/>
      <c r="F253" s="642"/>
      <c r="G253" s="572">
        <v>3</v>
      </c>
      <c r="H253" s="640">
        <f>G253*30</f>
        <v>90</v>
      </c>
      <c r="I253" s="647"/>
      <c r="J253" s="648"/>
      <c r="K253" s="648"/>
      <c r="L253" s="648"/>
      <c r="M253" s="641"/>
      <c r="N253" s="564"/>
      <c r="O253" s="565"/>
      <c r="P253" s="566"/>
      <c r="Q253" s="567"/>
      <c r="R253" s="568"/>
      <c r="S253" s="566"/>
      <c r="T253" s="567"/>
      <c r="U253" s="569"/>
      <c r="V253" s="570"/>
    </row>
    <row r="254" spans="1:22" ht="15.75">
      <c r="A254" s="580"/>
      <c r="B254" s="581" t="s">
        <v>55</v>
      </c>
      <c r="C254" s="558"/>
      <c r="D254" s="558"/>
      <c r="E254" s="558"/>
      <c r="F254" s="642"/>
      <c r="G254" s="606">
        <v>0.5</v>
      </c>
      <c r="H254" s="817">
        <f>G254*30</f>
        <v>15</v>
      </c>
      <c r="I254" s="647"/>
      <c r="J254" s="648"/>
      <c r="K254" s="648"/>
      <c r="L254" s="648"/>
      <c r="M254" s="641"/>
      <c r="N254" s="564"/>
      <c r="O254" s="565"/>
      <c r="P254" s="566"/>
      <c r="Q254" s="567"/>
      <c r="R254" s="568"/>
      <c r="S254" s="566"/>
      <c r="T254" s="567"/>
      <c r="U254" s="569"/>
      <c r="V254" s="570"/>
    </row>
    <row r="255" spans="1:22" ht="15.75">
      <c r="A255" s="580" t="s">
        <v>388</v>
      </c>
      <c r="B255" s="578" t="s">
        <v>56</v>
      </c>
      <c r="C255" s="558">
        <v>14</v>
      </c>
      <c r="D255" s="558"/>
      <c r="E255" s="558"/>
      <c r="F255" s="642"/>
      <c r="G255" s="572">
        <v>2.5</v>
      </c>
      <c r="H255" s="640">
        <f>G255*30</f>
        <v>75</v>
      </c>
      <c r="I255" s="573">
        <v>8</v>
      </c>
      <c r="J255" s="565" t="s">
        <v>127</v>
      </c>
      <c r="K255" s="575" t="s">
        <v>358</v>
      </c>
      <c r="L255" s="565"/>
      <c r="M255" s="601">
        <f>H255-I255</f>
        <v>67</v>
      </c>
      <c r="N255" s="564"/>
      <c r="O255" s="565"/>
      <c r="P255" s="566"/>
      <c r="Q255" s="567"/>
      <c r="R255" s="568"/>
      <c r="S255" s="566"/>
      <c r="T255" s="567"/>
      <c r="U255" s="569" t="s">
        <v>126</v>
      </c>
      <c r="V255" s="570"/>
    </row>
    <row r="256" spans="1:22" ht="21" customHeight="1">
      <c r="A256" s="580" t="s">
        <v>389</v>
      </c>
      <c r="B256" s="581" t="s">
        <v>390</v>
      </c>
      <c r="C256" s="557"/>
      <c r="D256" s="558"/>
      <c r="E256" s="557"/>
      <c r="F256" s="559"/>
      <c r="G256" s="660">
        <v>12</v>
      </c>
      <c r="H256" s="640">
        <f aca="true" t="shared" si="15" ref="H256:H281">G256*30</f>
        <v>360</v>
      </c>
      <c r="I256" s="657"/>
      <c r="J256" s="565"/>
      <c r="K256" s="565"/>
      <c r="L256" s="575"/>
      <c r="M256" s="576"/>
      <c r="N256" s="564"/>
      <c r="O256" s="565"/>
      <c r="P256" s="566"/>
      <c r="Q256" s="567"/>
      <c r="R256" s="568"/>
      <c r="S256" s="566"/>
      <c r="T256" s="567"/>
      <c r="U256" s="569"/>
      <c r="V256" s="570"/>
    </row>
    <row r="257" spans="1:22" ht="15.75">
      <c r="A257" s="580"/>
      <c r="B257" s="581" t="s">
        <v>55</v>
      </c>
      <c r="C257" s="557"/>
      <c r="D257" s="558"/>
      <c r="E257" s="557"/>
      <c r="F257" s="559"/>
      <c r="G257" s="818">
        <v>3.5</v>
      </c>
      <c r="H257" s="817">
        <f t="shared" si="15"/>
        <v>105</v>
      </c>
      <c r="I257" s="658"/>
      <c r="J257" s="565"/>
      <c r="K257" s="565"/>
      <c r="L257" s="575"/>
      <c r="M257" s="576"/>
      <c r="N257" s="564"/>
      <c r="O257" s="565"/>
      <c r="P257" s="566"/>
      <c r="Q257" s="567"/>
      <c r="R257" s="568"/>
      <c r="S257" s="566"/>
      <c r="T257" s="567"/>
      <c r="U257" s="569"/>
      <c r="V257" s="570"/>
    </row>
    <row r="258" spans="1:22" ht="15.75">
      <c r="A258" s="580"/>
      <c r="B258" s="578" t="s">
        <v>56</v>
      </c>
      <c r="C258" s="558"/>
      <c r="D258" s="558"/>
      <c r="E258" s="558"/>
      <c r="F258" s="642"/>
      <c r="G258" s="660">
        <v>8.5</v>
      </c>
      <c r="H258" s="640">
        <f t="shared" si="15"/>
        <v>255</v>
      </c>
      <c r="I258" s="657">
        <f>SUM(J258:L258)</f>
        <v>28</v>
      </c>
      <c r="J258" s="582">
        <v>16</v>
      </c>
      <c r="K258" s="565">
        <v>8</v>
      </c>
      <c r="L258" s="574">
        <v>4</v>
      </c>
      <c r="M258" s="601">
        <f>H258-I258</f>
        <v>227</v>
      </c>
      <c r="N258" s="564"/>
      <c r="O258" s="565"/>
      <c r="P258" s="566"/>
      <c r="Q258" s="567"/>
      <c r="R258" s="568"/>
      <c r="S258" s="566"/>
      <c r="T258" s="567"/>
      <c r="U258" s="569"/>
      <c r="V258" s="570"/>
    </row>
    <row r="259" spans="1:22" ht="15.75">
      <c r="A259" s="580" t="s">
        <v>391</v>
      </c>
      <c r="B259" s="578" t="s">
        <v>392</v>
      </c>
      <c r="C259" s="558"/>
      <c r="D259" s="558">
        <v>10</v>
      </c>
      <c r="E259" s="558"/>
      <c r="F259" s="642"/>
      <c r="G259" s="660">
        <v>3.5</v>
      </c>
      <c r="H259" s="640">
        <f t="shared" si="15"/>
        <v>105</v>
      </c>
      <c r="I259" s="658">
        <v>12</v>
      </c>
      <c r="J259" s="565" t="s">
        <v>142</v>
      </c>
      <c r="K259" s="565" t="s">
        <v>358</v>
      </c>
      <c r="L259" s="575"/>
      <c r="M259" s="601">
        <f>H259-I259</f>
        <v>93</v>
      </c>
      <c r="N259" s="564"/>
      <c r="O259" s="565"/>
      <c r="P259" s="566"/>
      <c r="Q259" s="577" t="s">
        <v>124</v>
      </c>
      <c r="R259" s="569"/>
      <c r="S259" s="570"/>
      <c r="T259" s="577"/>
      <c r="U259" s="569"/>
      <c r="V259" s="570"/>
    </row>
    <row r="260" spans="1:22" ht="15.75">
      <c r="A260" s="580" t="s">
        <v>393</v>
      </c>
      <c r="B260" s="578" t="s">
        <v>392</v>
      </c>
      <c r="C260" s="558">
        <v>12</v>
      </c>
      <c r="D260" s="558"/>
      <c r="E260" s="558"/>
      <c r="F260" s="642"/>
      <c r="G260" s="660">
        <v>4</v>
      </c>
      <c r="H260" s="640">
        <f t="shared" si="15"/>
        <v>120</v>
      </c>
      <c r="I260" s="658">
        <v>12</v>
      </c>
      <c r="J260" s="565" t="s">
        <v>142</v>
      </c>
      <c r="K260" s="565" t="s">
        <v>358</v>
      </c>
      <c r="L260" s="575"/>
      <c r="M260" s="601">
        <f>H260-I260</f>
        <v>108</v>
      </c>
      <c r="N260" s="564"/>
      <c r="O260" s="565"/>
      <c r="P260" s="566"/>
      <c r="Q260" s="577"/>
      <c r="R260" s="569"/>
      <c r="S260" s="577" t="s">
        <v>124</v>
      </c>
      <c r="T260" s="577"/>
      <c r="U260" s="569"/>
      <c r="V260" s="570"/>
    </row>
    <row r="261" spans="1:22" ht="15.75">
      <c r="A261" s="580" t="s">
        <v>394</v>
      </c>
      <c r="B261" s="578" t="s">
        <v>395</v>
      </c>
      <c r="C261" s="558"/>
      <c r="D261" s="558"/>
      <c r="E261" s="558"/>
      <c r="F261" s="579">
        <v>12</v>
      </c>
      <c r="G261" s="660">
        <v>1</v>
      </c>
      <c r="H261" s="640">
        <f t="shared" si="15"/>
        <v>30</v>
      </c>
      <c r="I261" s="658">
        <v>4</v>
      </c>
      <c r="J261" s="565"/>
      <c r="K261" s="565"/>
      <c r="L261" s="575" t="s">
        <v>127</v>
      </c>
      <c r="M261" s="601">
        <f>H261-I261</f>
        <v>26</v>
      </c>
      <c r="N261" s="564"/>
      <c r="O261" s="565"/>
      <c r="P261" s="566"/>
      <c r="Q261" s="577"/>
      <c r="R261" s="569"/>
      <c r="S261" s="570" t="s">
        <v>127</v>
      </c>
      <c r="T261" s="577"/>
      <c r="U261" s="569"/>
      <c r="V261" s="570"/>
    </row>
    <row r="262" spans="1:22" ht="31.5">
      <c r="A262" s="580" t="s">
        <v>396</v>
      </c>
      <c r="B262" s="659" t="s">
        <v>397</v>
      </c>
      <c r="C262" s="558"/>
      <c r="D262" s="558"/>
      <c r="E262" s="557"/>
      <c r="F262" s="559"/>
      <c r="G262" s="661">
        <v>9</v>
      </c>
      <c r="H262" s="640">
        <f t="shared" si="15"/>
        <v>270</v>
      </c>
      <c r="I262" s="662"/>
      <c r="J262" s="561"/>
      <c r="K262" s="562"/>
      <c r="L262" s="561"/>
      <c r="M262" s="563"/>
      <c r="N262" s="663"/>
      <c r="O262" s="664"/>
      <c r="P262" s="665"/>
      <c r="Q262" s="666"/>
      <c r="R262" s="664"/>
      <c r="S262" s="667"/>
      <c r="T262" s="666"/>
      <c r="U262" s="668"/>
      <c r="V262" s="665"/>
    </row>
    <row r="263" spans="1:22" ht="15.75">
      <c r="A263" s="580"/>
      <c r="B263" s="581" t="s">
        <v>55</v>
      </c>
      <c r="C263" s="558"/>
      <c r="D263" s="558"/>
      <c r="E263" s="557"/>
      <c r="F263" s="559"/>
      <c r="G263" s="608">
        <v>5</v>
      </c>
      <c r="H263" s="817">
        <f t="shared" si="15"/>
        <v>150</v>
      </c>
      <c r="I263" s="662"/>
      <c r="J263" s="561"/>
      <c r="K263" s="562"/>
      <c r="L263" s="561"/>
      <c r="M263" s="563"/>
      <c r="N263" s="663"/>
      <c r="O263" s="664"/>
      <c r="P263" s="665"/>
      <c r="Q263" s="666"/>
      <c r="R263" s="664"/>
      <c r="S263" s="667"/>
      <c r="T263" s="666"/>
      <c r="U263" s="668"/>
      <c r="V263" s="665"/>
    </row>
    <row r="264" spans="1:22" ht="15.75">
      <c r="A264" s="580"/>
      <c r="B264" s="578" t="s">
        <v>56</v>
      </c>
      <c r="C264" s="558"/>
      <c r="D264" s="558"/>
      <c r="E264" s="557"/>
      <c r="F264" s="559"/>
      <c r="G264" s="661">
        <v>4</v>
      </c>
      <c r="H264" s="640">
        <f t="shared" si="15"/>
        <v>120</v>
      </c>
      <c r="I264" s="1224">
        <v>16</v>
      </c>
      <c r="J264" s="582">
        <v>8</v>
      </c>
      <c r="K264" s="574">
        <v>2</v>
      </c>
      <c r="L264" s="582">
        <v>6</v>
      </c>
      <c r="M264" s="601">
        <f>SUM(M265:M266)</f>
        <v>104</v>
      </c>
      <c r="N264" s="663"/>
      <c r="O264" s="664"/>
      <c r="P264" s="665"/>
      <c r="Q264" s="666"/>
      <c r="R264" s="664"/>
      <c r="S264" s="667"/>
      <c r="T264" s="666"/>
      <c r="U264" s="668"/>
      <c r="V264" s="665"/>
    </row>
    <row r="265" spans="1:22" ht="15.75">
      <c r="A265" s="580" t="s">
        <v>398</v>
      </c>
      <c r="B265" s="669" t="s">
        <v>399</v>
      </c>
      <c r="C265" s="558">
        <v>13</v>
      </c>
      <c r="D265" s="558"/>
      <c r="E265" s="557"/>
      <c r="F265" s="559"/>
      <c r="G265" s="661">
        <v>3</v>
      </c>
      <c r="H265" s="640">
        <f t="shared" si="15"/>
        <v>90</v>
      </c>
      <c r="I265" s="657" t="s">
        <v>81</v>
      </c>
      <c r="J265" s="565" t="s">
        <v>142</v>
      </c>
      <c r="K265" s="565" t="s">
        <v>143</v>
      </c>
      <c r="L265" s="565" t="s">
        <v>143</v>
      </c>
      <c r="M265" s="576">
        <f>H265-I265</f>
        <v>78</v>
      </c>
      <c r="N265" s="663"/>
      <c r="O265" s="664"/>
      <c r="P265" s="665"/>
      <c r="Q265" s="666"/>
      <c r="R265" s="664"/>
      <c r="S265" s="667"/>
      <c r="T265" s="670" t="s">
        <v>124</v>
      </c>
      <c r="U265" s="671"/>
      <c r="V265" s="665"/>
    </row>
    <row r="266" spans="1:22" ht="33.75" customHeight="1">
      <c r="A266" s="580" t="s">
        <v>400</v>
      </c>
      <c r="B266" s="669" t="s">
        <v>499</v>
      </c>
      <c r="C266" s="558"/>
      <c r="D266" s="558"/>
      <c r="E266" s="558"/>
      <c r="F266" s="579">
        <v>14</v>
      </c>
      <c r="G266" s="661">
        <v>1</v>
      </c>
      <c r="H266" s="640">
        <f t="shared" si="15"/>
        <v>30</v>
      </c>
      <c r="I266" s="657" t="s">
        <v>53</v>
      </c>
      <c r="J266" s="672"/>
      <c r="K266" s="672"/>
      <c r="L266" s="565" t="s">
        <v>127</v>
      </c>
      <c r="M266" s="673">
        <f>H266-I266</f>
        <v>26</v>
      </c>
      <c r="N266" s="663"/>
      <c r="O266" s="664"/>
      <c r="P266" s="665"/>
      <c r="Q266" s="666"/>
      <c r="R266" s="664"/>
      <c r="S266" s="667"/>
      <c r="T266" s="670"/>
      <c r="U266" s="671" t="s">
        <v>127</v>
      </c>
      <c r="V266" s="665"/>
    </row>
    <row r="267" spans="1:22" ht="31.5">
      <c r="A267" s="580" t="s">
        <v>401</v>
      </c>
      <c r="B267" s="674" t="s">
        <v>402</v>
      </c>
      <c r="C267" s="557"/>
      <c r="D267" s="558"/>
      <c r="E267" s="557"/>
      <c r="F267" s="559"/>
      <c r="G267" s="572">
        <v>14</v>
      </c>
      <c r="H267" s="640">
        <f t="shared" si="15"/>
        <v>420</v>
      </c>
      <c r="I267" s="592"/>
      <c r="J267" s="593"/>
      <c r="K267" s="593"/>
      <c r="L267" s="595"/>
      <c r="M267" s="675"/>
      <c r="N267" s="564"/>
      <c r="O267" s="565"/>
      <c r="P267" s="566"/>
      <c r="Q267" s="567"/>
      <c r="R267" s="568"/>
      <c r="S267" s="566"/>
      <c r="T267" s="567"/>
      <c r="U267" s="569"/>
      <c r="V267" s="570"/>
    </row>
    <row r="268" spans="1:22" ht="15.75">
      <c r="A268" s="580"/>
      <c r="B268" s="581" t="s">
        <v>55</v>
      </c>
      <c r="C268" s="557"/>
      <c r="D268" s="558"/>
      <c r="E268" s="557"/>
      <c r="F268" s="559"/>
      <c r="G268" s="606">
        <v>7.5</v>
      </c>
      <c r="H268" s="817">
        <f t="shared" si="15"/>
        <v>225</v>
      </c>
      <c r="I268" s="658"/>
      <c r="J268" s="676"/>
      <c r="K268" s="676"/>
      <c r="L268" s="575"/>
      <c r="M268" s="601"/>
      <c r="N268" s="564"/>
      <c r="O268" s="565"/>
      <c r="P268" s="566"/>
      <c r="Q268" s="567"/>
      <c r="R268" s="568"/>
      <c r="S268" s="566"/>
      <c r="T268" s="567"/>
      <c r="U268" s="569"/>
      <c r="V268" s="570"/>
    </row>
    <row r="269" spans="1:22" ht="15.75">
      <c r="A269" s="580"/>
      <c r="B269" s="578" t="s">
        <v>56</v>
      </c>
      <c r="C269" s="558"/>
      <c r="D269" s="558"/>
      <c r="E269" s="558"/>
      <c r="F269" s="642"/>
      <c r="G269" s="572">
        <v>6.5</v>
      </c>
      <c r="H269" s="640">
        <f t="shared" si="15"/>
        <v>195</v>
      </c>
      <c r="I269" s="657" t="s">
        <v>500</v>
      </c>
      <c r="J269" s="582">
        <v>12</v>
      </c>
      <c r="K269" s="565">
        <v>8</v>
      </c>
      <c r="L269" s="574">
        <v>4</v>
      </c>
      <c r="M269" s="601">
        <f>H269-I269</f>
        <v>171</v>
      </c>
      <c r="N269" s="564"/>
      <c r="O269" s="565"/>
      <c r="P269" s="566"/>
      <c r="Q269" s="567"/>
      <c r="R269" s="568"/>
      <c r="S269" s="566"/>
      <c r="T269" s="567"/>
      <c r="U269" s="569"/>
      <c r="V269" s="570"/>
    </row>
    <row r="270" spans="1:22" ht="31.5">
      <c r="A270" s="580" t="s">
        <v>403</v>
      </c>
      <c r="B270" s="578" t="s">
        <v>404</v>
      </c>
      <c r="C270" s="558"/>
      <c r="D270" s="558">
        <v>12</v>
      </c>
      <c r="E270" s="558"/>
      <c r="F270" s="642"/>
      <c r="G270" s="572">
        <v>3</v>
      </c>
      <c r="H270" s="640">
        <f t="shared" si="15"/>
        <v>90</v>
      </c>
      <c r="I270" s="658">
        <v>12</v>
      </c>
      <c r="J270" s="565" t="s">
        <v>142</v>
      </c>
      <c r="K270" s="565" t="s">
        <v>127</v>
      </c>
      <c r="L270" s="575"/>
      <c r="M270" s="601">
        <f>H270-I270</f>
        <v>78</v>
      </c>
      <c r="N270" s="564"/>
      <c r="O270" s="565"/>
      <c r="P270" s="566"/>
      <c r="Q270" s="567"/>
      <c r="R270" s="568"/>
      <c r="S270" s="570" t="s">
        <v>140</v>
      </c>
      <c r="T270" s="577"/>
      <c r="U270" s="569"/>
      <c r="V270" s="570"/>
    </row>
    <row r="271" spans="1:22" ht="31.5">
      <c r="A271" s="580" t="s">
        <v>405</v>
      </c>
      <c r="B271" s="578" t="s">
        <v>404</v>
      </c>
      <c r="C271" s="558">
        <v>13</v>
      </c>
      <c r="D271" s="558"/>
      <c r="E271" s="558"/>
      <c r="F271" s="642"/>
      <c r="G271" s="572">
        <v>2.5</v>
      </c>
      <c r="H271" s="640">
        <f t="shared" si="15"/>
        <v>75</v>
      </c>
      <c r="I271" s="658">
        <v>8</v>
      </c>
      <c r="J271" s="565" t="s">
        <v>127</v>
      </c>
      <c r="K271" s="565" t="s">
        <v>358</v>
      </c>
      <c r="L271" s="575"/>
      <c r="M271" s="601">
        <f>H271-I271</f>
        <v>67</v>
      </c>
      <c r="N271" s="564"/>
      <c r="O271" s="565"/>
      <c r="P271" s="566"/>
      <c r="Q271" s="567"/>
      <c r="R271" s="568"/>
      <c r="S271" s="570"/>
      <c r="T271" s="577" t="s">
        <v>126</v>
      </c>
      <c r="U271" s="569"/>
      <c r="V271" s="570"/>
    </row>
    <row r="272" spans="1:22" ht="31.5">
      <c r="A272" s="580" t="s">
        <v>406</v>
      </c>
      <c r="B272" s="578" t="s">
        <v>407</v>
      </c>
      <c r="C272" s="558"/>
      <c r="D272" s="558"/>
      <c r="E272" s="558"/>
      <c r="F272" s="579">
        <v>14</v>
      </c>
      <c r="G272" s="572">
        <v>1</v>
      </c>
      <c r="H272" s="640">
        <f t="shared" si="15"/>
        <v>30</v>
      </c>
      <c r="I272" s="658">
        <v>4</v>
      </c>
      <c r="J272" s="565"/>
      <c r="K272" s="565"/>
      <c r="L272" s="575" t="s">
        <v>127</v>
      </c>
      <c r="M272" s="601">
        <f>H272-I272</f>
        <v>26</v>
      </c>
      <c r="N272" s="564"/>
      <c r="O272" s="565"/>
      <c r="P272" s="566"/>
      <c r="Q272" s="567"/>
      <c r="R272" s="568"/>
      <c r="S272" s="570"/>
      <c r="T272" s="577"/>
      <c r="U272" s="569" t="s">
        <v>127</v>
      </c>
      <c r="V272" s="570"/>
    </row>
    <row r="273" spans="1:22" ht="31.5">
      <c r="A273" s="580" t="s">
        <v>408</v>
      </c>
      <c r="B273" s="581" t="s">
        <v>409</v>
      </c>
      <c r="C273" s="557"/>
      <c r="D273" s="558"/>
      <c r="E273" s="557"/>
      <c r="F273" s="559"/>
      <c r="G273" s="572">
        <f>G274+G275+G276</f>
        <v>8.5</v>
      </c>
      <c r="H273" s="640">
        <f t="shared" si="15"/>
        <v>255</v>
      </c>
      <c r="I273" s="658"/>
      <c r="J273" s="676"/>
      <c r="K273" s="565"/>
      <c r="L273" s="677"/>
      <c r="M273" s="601"/>
      <c r="N273" s="564"/>
      <c r="O273" s="565"/>
      <c r="P273" s="566"/>
      <c r="Q273" s="567"/>
      <c r="R273" s="568"/>
      <c r="S273" s="566"/>
      <c r="T273" s="567"/>
      <c r="U273" s="569"/>
      <c r="V273" s="678"/>
    </row>
    <row r="274" spans="1:22" ht="15.75">
      <c r="A274" s="580"/>
      <c r="B274" s="581" t="s">
        <v>55</v>
      </c>
      <c r="C274" s="557"/>
      <c r="D274" s="558"/>
      <c r="E274" s="557"/>
      <c r="F274" s="559"/>
      <c r="G274" s="606">
        <v>4.5</v>
      </c>
      <c r="H274" s="817">
        <f t="shared" si="15"/>
        <v>135</v>
      </c>
      <c r="I274" s="679"/>
      <c r="J274" s="680"/>
      <c r="K274" s="680"/>
      <c r="L274" s="680"/>
      <c r="M274" s="675"/>
      <c r="N274" s="564"/>
      <c r="O274" s="565"/>
      <c r="P274" s="566"/>
      <c r="Q274" s="567"/>
      <c r="R274" s="568"/>
      <c r="S274" s="566"/>
      <c r="T274" s="567"/>
      <c r="U274" s="569"/>
      <c r="V274" s="678"/>
    </row>
    <row r="275" spans="1:22" ht="15.75">
      <c r="A275" s="681"/>
      <c r="B275" s="578" t="s">
        <v>56</v>
      </c>
      <c r="C275" s="558">
        <v>12</v>
      </c>
      <c r="D275" s="558"/>
      <c r="E275" s="557"/>
      <c r="F275" s="559"/>
      <c r="G275" s="572">
        <v>3</v>
      </c>
      <c r="H275" s="640">
        <f t="shared" si="15"/>
        <v>90</v>
      </c>
      <c r="I275" s="658">
        <v>14</v>
      </c>
      <c r="J275" s="565" t="s">
        <v>142</v>
      </c>
      <c r="K275" s="565" t="s">
        <v>141</v>
      </c>
      <c r="L275" s="575"/>
      <c r="M275" s="601">
        <f>H275-I275</f>
        <v>76</v>
      </c>
      <c r="N275" s="564"/>
      <c r="O275" s="565"/>
      <c r="P275" s="566"/>
      <c r="Q275" s="567"/>
      <c r="R275" s="568"/>
      <c r="S275" s="570" t="s">
        <v>144</v>
      </c>
      <c r="T275" s="682"/>
      <c r="U275" s="569"/>
      <c r="V275" s="678"/>
    </row>
    <row r="276" spans="1:22" ht="31.5">
      <c r="A276" s="681" t="s">
        <v>410</v>
      </c>
      <c r="B276" s="683" t="s">
        <v>411</v>
      </c>
      <c r="C276" s="684"/>
      <c r="D276" s="685"/>
      <c r="E276" s="684"/>
      <c r="F276" s="686">
        <v>13</v>
      </c>
      <c r="G276" s="687">
        <v>1</v>
      </c>
      <c r="H276" s="688">
        <f t="shared" si="15"/>
        <v>30</v>
      </c>
      <c r="I276" s="658">
        <v>4</v>
      </c>
      <c r="J276" s="689"/>
      <c r="K276" s="689"/>
      <c r="L276" s="575" t="s">
        <v>127</v>
      </c>
      <c r="M276" s="601">
        <f>H276-I276</f>
        <v>26</v>
      </c>
      <c r="N276" s="690"/>
      <c r="O276" s="565"/>
      <c r="P276" s="566"/>
      <c r="Q276" s="567"/>
      <c r="R276" s="568"/>
      <c r="S276" s="566"/>
      <c r="T276" s="691" t="s">
        <v>127</v>
      </c>
      <c r="U276" s="569"/>
      <c r="V276" s="570"/>
    </row>
    <row r="277" spans="1:22" ht="31.5">
      <c r="A277" s="580" t="s">
        <v>412</v>
      </c>
      <c r="B277" s="1225" t="s">
        <v>501</v>
      </c>
      <c r="C277" s="558"/>
      <c r="D277" s="558"/>
      <c r="E277" s="558"/>
      <c r="F277" s="579"/>
      <c r="G277" s="572">
        <v>7</v>
      </c>
      <c r="H277" s="640">
        <f t="shared" si="15"/>
        <v>210</v>
      </c>
      <c r="I277" s="658"/>
      <c r="J277" s="565"/>
      <c r="K277" s="565"/>
      <c r="L277" s="575"/>
      <c r="M277" s="601"/>
      <c r="N277" s="548"/>
      <c r="O277" s="565"/>
      <c r="P277" s="566"/>
      <c r="Q277" s="567"/>
      <c r="R277" s="568"/>
      <c r="S277" s="570"/>
      <c r="T277" s="577"/>
      <c r="U277" s="569"/>
      <c r="V277" s="570"/>
    </row>
    <row r="278" spans="1:22" ht="15.75">
      <c r="A278" s="580"/>
      <c r="B278" s="581" t="s">
        <v>55</v>
      </c>
      <c r="C278" s="558"/>
      <c r="D278" s="558"/>
      <c r="E278" s="558"/>
      <c r="F278" s="579"/>
      <c r="G278" s="606">
        <v>4</v>
      </c>
      <c r="H278" s="817">
        <f t="shared" si="15"/>
        <v>120</v>
      </c>
      <c r="I278" s="658"/>
      <c r="J278" s="565"/>
      <c r="K278" s="565"/>
      <c r="L278" s="575"/>
      <c r="M278" s="601"/>
      <c r="N278" s="564"/>
      <c r="O278" s="565"/>
      <c r="P278" s="566"/>
      <c r="Q278" s="567"/>
      <c r="R278" s="568"/>
      <c r="S278" s="570"/>
      <c r="T278" s="577"/>
      <c r="U278" s="569"/>
      <c r="V278" s="570"/>
    </row>
    <row r="279" spans="1:22" ht="15.75">
      <c r="A279" s="580" t="s">
        <v>413</v>
      </c>
      <c r="B279" s="578" t="s">
        <v>56</v>
      </c>
      <c r="C279" s="558"/>
      <c r="D279" s="558">
        <v>13</v>
      </c>
      <c r="E279" s="557"/>
      <c r="F279" s="559"/>
      <c r="G279" s="692">
        <v>3</v>
      </c>
      <c r="H279" s="640">
        <f t="shared" si="15"/>
        <v>90</v>
      </c>
      <c r="I279" s="658">
        <v>6</v>
      </c>
      <c r="J279" s="565" t="s">
        <v>127</v>
      </c>
      <c r="K279" s="693"/>
      <c r="L279" s="565" t="s">
        <v>143</v>
      </c>
      <c r="M279" s="576">
        <f>H279-I279</f>
        <v>84</v>
      </c>
      <c r="N279" s="564"/>
      <c r="O279" s="565"/>
      <c r="P279" s="566"/>
      <c r="Q279" s="567"/>
      <c r="R279" s="568"/>
      <c r="S279" s="570"/>
      <c r="T279" s="577" t="s">
        <v>139</v>
      </c>
      <c r="U279" s="569"/>
      <c r="V279" s="570"/>
    </row>
    <row r="280" spans="1:22" ht="31.5">
      <c r="A280" s="580" t="s">
        <v>414</v>
      </c>
      <c r="B280" s="1954" t="s">
        <v>415</v>
      </c>
      <c r="C280" s="558"/>
      <c r="D280" s="558"/>
      <c r="E280" s="557"/>
      <c r="F280" s="559"/>
      <c r="G280" s="661">
        <v>4</v>
      </c>
      <c r="H280" s="640">
        <f t="shared" si="15"/>
        <v>120</v>
      </c>
      <c r="I280" s="592"/>
      <c r="J280" s="593"/>
      <c r="K280" s="593"/>
      <c r="L280" s="595"/>
      <c r="M280" s="675"/>
      <c r="N280" s="564"/>
      <c r="O280" s="565"/>
      <c r="P280" s="566"/>
      <c r="Q280" s="567"/>
      <c r="R280" s="568"/>
      <c r="S280" s="570"/>
      <c r="T280" s="577"/>
      <c r="U280" s="569"/>
      <c r="V280" s="570"/>
    </row>
    <row r="281" spans="1:22" ht="15.75">
      <c r="A281" s="580"/>
      <c r="B281" s="1225" t="s">
        <v>55</v>
      </c>
      <c r="C281" s="558"/>
      <c r="D281" s="558"/>
      <c r="E281" s="557"/>
      <c r="F281" s="559"/>
      <c r="G281" s="608">
        <v>0.5</v>
      </c>
      <c r="H281" s="817">
        <f t="shared" si="15"/>
        <v>15</v>
      </c>
      <c r="I281" s="592"/>
      <c r="J281" s="593"/>
      <c r="K281" s="593"/>
      <c r="L281" s="595"/>
      <c r="M281" s="675"/>
      <c r="N281" s="564"/>
      <c r="O281" s="565"/>
      <c r="P281" s="566"/>
      <c r="Q281" s="567"/>
      <c r="R281" s="568"/>
      <c r="S281" s="570"/>
      <c r="T281" s="577"/>
      <c r="U281" s="569"/>
      <c r="V281" s="570"/>
    </row>
    <row r="282" spans="1:22" ht="16.5" thickBot="1">
      <c r="A282" s="823"/>
      <c r="B282" s="1955" t="s">
        <v>532</v>
      </c>
      <c r="C282" s="704" t="s">
        <v>531</v>
      </c>
      <c r="D282" s="558"/>
      <c r="E282" s="557"/>
      <c r="F282" s="559"/>
      <c r="G282" s="661">
        <v>3.5</v>
      </c>
      <c r="H282" s="640">
        <f>G282*30</f>
        <v>105</v>
      </c>
      <c r="I282" s="658">
        <v>6</v>
      </c>
      <c r="J282" s="565" t="s">
        <v>127</v>
      </c>
      <c r="K282" s="693"/>
      <c r="L282" s="565" t="s">
        <v>143</v>
      </c>
      <c r="M282" s="576">
        <f>H282-I282</f>
        <v>99</v>
      </c>
      <c r="N282" s="690"/>
      <c r="O282" s="565"/>
      <c r="P282" s="566"/>
      <c r="Q282" s="567"/>
      <c r="R282" s="568"/>
      <c r="S282" s="577" t="s">
        <v>139</v>
      </c>
      <c r="T282" s="696"/>
      <c r="U282" s="697" t="s">
        <v>497</v>
      </c>
      <c r="V282" s="570"/>
    </row>
    <row r="283" spans="1:22" ht="16.5" thickBot="1">
      <c r="A283" s="1763" t="s">
        <v>416</v>
      </c>
      <c r="B283" s="1764"/>
      <c r="C283" s="1764"/>
      <c r="D283" s="1764"/>
      <c r="E283" s="1764"/>
      <c r="F283" s="1764"/>
      <c r="G283" s="1764"/>
      <c r="H283" s="1764"/>
      <c r="I283" s="1764"/>
      <c r="J283" s="1764"/>
      <c r="K283" s="1764"/>
      <c r="L283" s="1764"/>
      <c r="M283" s="1764"/>
      <c r="N283" s="1764"/>
      <c r="O283" s="1764"/>
      <c r="P283" s="1764"/>
      <c r="Q283" s="1764"/>
      <c r="R283" s="1764"/>
      <c r="S283" s="1764"/>
      <c r="T283" s="1744"/>
      <c r="U283" s="1744"/>
      <c r="V283" s="1747"/>
    </row>
    <row r="284" spans="1:22" ht="31.5">
      <c r="A284" s="622" t="s">
        <v>417</v>
      </c>
      <c r="B284" s="698" t="s">
        <v>418</v>
      </c>
      <c r="C284" s="699"/>
      <c r="D284" s="540"/>
      <c r="E284" s="540"/>
      <c r="F284" s="700"/>
      <c r="G284" s="701">
        <v>3</v>
      </c>
      <c r="H284" s="629">
        <f>G284*30</f>
        <v>90</v>
      </c>
      <c r="I284" s="593"/>
      <c r="J284" s="593"/>
      <c r="K284" s="593"/>
      <c r="L284" s="595"/>
      <c r="M284" s="728"/>
      <c r="N284" s="548"/>
      <c r="O284" s="549"/>
      <c r="P284" s="636"/>
      <c r="Q284" s="551"/>
      <c r="R284" s="552"/>
      <c r="S284" s="554"/>
      <c r="T284" s="702"/>
      <c r="U284" s="553"/>
      <c r="V284" s="554"/>
    </row>
    <row r="285" spans="1:22" ht="15.75">
      <c r="A285" s="703"/>
      <c r="B285" s="581" t="s">
        <v>55</v>
      </c>
      <c r="C285" s="704"/>
      <c r="D285" s="558"/>
      <c r="E285" s="558"/>
      <c r="F285" s="579"/>
      <c r="G285" s="819">
        <v>2</v>
      </c>
      <c r="H285" s="820">
        <f>G285*30</f>
        <v>60</v>
      </c>
      <c r="I285" s="593"/>
      <c r="J285" s="593"/>
      <c r="K285" s="593"/>
      <c r="L285" s="595"/>
      <c r="M285" s="675"/>
      <c r="N285" s="564"/>
      <c r="O285" s="565"/>
      <c r="P285" s="566"/>
      <c r="Q285" s="567"/>
      <c r="R285" s="568"/>
      <c r="S285" s="570"/>
      <c r="T285" s="577"/>
      <c r="U285" s="569"/>
      <c r="V285" s="570"/>
    </row>
    <row r="286" spans="1:22" ht="19.5" customHeight="1">
      <c r="A286" s="703" t="s">
        <v>419</v>
      </c>
      <c r="B286" s="578" t="s">
        <v>56</v>
      </c>
      <c r="C286" s="704"/>
      <c r="D286" s="558">
        <v>13</v>
      </c>
      <c r="E286" s="558"/>
      <c r="F286" s="579"/>
      <c r="G286" s="701">
        <v>1</v>
      </c>
      <c r="H286" s="705">
        <f>G286*30</f>
        <v>30</v>
      </c>
      <c r="I286" s="706">
        <v>4</v>
      </c>
      <c r="J286" s="582" t="s">
        <v>127</v>
      </c>
      <c r="K286" s="565"/>
      <c r="L286" s="582"/>
      <c r="M286" s="576">
        <f>H286-I286</f>
        <v>26</v>
      </c>
      <c r="N286" s="564"/>
      <c r="O286" s="565"/>
      <c r="P286" s="566"/>
      <c r="Q286" s="567"/>
      <c r="R286" s="568"/>
      <c r="S286" s="570"/>
      <c r="T286" s="577" t="s">
        <v>127</v>
      </c>
      <c r="U286" s="569"/>
      <c r="V286" s="570"/>
    </row>
    <row r="287" spans="1:22" ht="15.75">
      <c r="A287" s="703" t="s">
        <v>420</v>
      </c>
      <c r="B287" s="581" t="s">
        <v>421</v>
      </c>
      <c r="C287" s="704"/>
      <c r="D287" s="558"/>
      <c r="E287" s="558"/>
      <c r="F287" s="579"/>
      <c r="G287" s="701">
        <v>3</v>
      </c>
      <c r="H287" s="640">
        <f aca="true" t="shared" si="16" ref="H287:H292">G287*30</f>
        <v>90</v>
      </c>
      <c r="I287" s="593"/>
      <c r="J287" s="593"/>
      <c r="K287" s="593"/>
      <c r="L287" s="595"/>
      <c r="M287" s="675"/>
      <c r="N287" s="564"/>
      <c r="O287" s="565"/>
      <c r="P287" s="566"/>
      <c r="Q287" s="567"/>
      <c r="R287" s="568"/>
      <c r="S287" s="570"/>
      <c r="T287" s="577"/>
      <c r="U287" s="569"/>
      <c r="V287" s="570"/>
    </row>
    <row r="288" spans="1:22" ht="15.75">
      <c r="A288" s="703"/>
      <c r="B288" s="707" t="s">
        <v>55</v>
      </c>
      <c r="C288" s="704"/>
      <c r="D288" s="558"/>
      <c r="E288" s="558"/>
      <c r="F288" s="579"/>
      <c r="G288" s="819">
        <v>1.5</v>
      </c>
      <c r="H288" s="817">
        <f t="shared" si="16"/>
        <v>45</v>
      </c>
      <c r="I288" s="593"/>
      <c r="J288" s="593"/>
      <c r="K288" s="593"/>
      <c r="L288" s="595"/>
      <c r="M288" s="675"/>
      <c r="N288" s="564"/>
      <c r="O288" s="565"/>
      <c r="P288" s="566"/>
      <c r="Q288" s="567"/>
      <c r="R288" s="568"/>
      <c r="S288" s="570"/>
      <c r="T288" s="577"/>
      <c r="U288" s="569"/>
      <c r="V288" s="570"/>
    </row>
    <row r="289" spans="1:22" ht="14.25" customHeight="1">
      <c r="A289" s="703" t="s">
        <v>422</v>
      </c>
      <c r="B289" s="578" t="s">
        <v>56</v>
      </c>
      <c r="C289" s="704"/>
      <c r="D289" s="558">
        <v>13</v>
      </c>
      <c r="E289" s="558"/>
      <c r="F289" s="579"/>
      <c r="G289" s="701">
        <v>1.5</v>
      </c>
      <c r="H289" s="640">
        <f t="shared" si="16"/>
        <v>45</v>
      </c>
      <c r="I289" s="706">
        <v>4</v>
      </c>
      <c r="J289" s="582" t="s">
        <v>127</v>
      </c>
      <c r="K289" s="565"/>
      <c r="L289" s="582"/>
      <c r="M289" s="576">
        <f>H289-I289</f>
        <v>41</v>
      </c>
      <c r="N289" s="564"/>
      <c r="O289" s="565"/>
      <c r="P289" s="566"/>
      <c r="Q289" s="567"/>
      <c r="R289" s="568"/>
      <c r="S289" s="570"/>
      <c r="T289" s="577" t="s">
        <v>127</v>
      </c>
      <c r="U289" s="569"/>
      <c r="V289" s="570"/>
    </row>
    <row r="290" spans="1:22" ht="31.5">
      <c r="A290" s="703" t="s">
        <v>423</v>
      </c>
      <c r="B290" s="581" t="s">
        <v>424</v>
      </c>
      <c r="C290" s="704"/>
      <c r="D290" s="558"/>
      <c r="E290" s="558"/>
      <c r="F290" s="579"/>
      <c r="G290" s="701">
        <v>3</v>
      </c>
      <c r="H290" s="640">
        <f t="shared" si="16"/>
        <v>90</v>
      </c>
      <c r="I290" s="593"/>
      <c r="J290" s="593"/>
      <c r="K290" s="593"/>
      <c r="L290" s="595"/>
      <c r="M290" s="675"/>
      <c r="N290" s="564"/>
      <c r="O290" s="565"/>
      <c r="P290" s="566"/>
      <c r="Q290" s="567"/>
      <c r="R290" s="568"/>
      <c r="S290" s="570"/>
      <c r="T290" s="577"/>
      <c r="U290" s="569"/>
      <c r="V290" s="570"/>
    </row>
    <row r="291" spans="1:22" ht="15.75">
      <c r="A291" s="703"/>
      <c r="B291" s="707" t="s">
        <v>55</v>
      </c>
      <c r="C291" s="704"/>
      <c r="D291" s="558"/>
      <c r="E291" s="558"/>
      <c r="F291" s="579"/>
      <c r="G291" s="819">
        <v>1</v>
      </c>
      <c r="H291" s="817">
        <f t="shared" si="16"/>
        <v>30</v>
      </c>
      <c r="I291" s="593"/>
      <c r="J291" s="593"/>
      <c r="K291" s="593"/>
      <c r="L291" s="595"/>
      <c r="M291" s="675"/>
      <c r="N291" s="564"/>
      <c r="O291" s="565"/>
      <c r="P291" s="566"/>
      <c r="Q291" s="567"/>
      <c r="R291" s="568"/>
      <c r="S291" s="570"/>
      <c r="T291" s="577"/>
      <c r="U291" s="569"/>
      <c r="V291" s="570"/>
    </row>
    <row r="292" spans="1:22" ht="17.25" customHeight="1">
      <c r="A292" s="703" t="s">
        <v>425</v>
      </c>
      <c r="B292" s="824" t="s">
        <v>56</v>
      </c>
      <c r="C292" s="704"/>
      <c r="D292" s="558">
        <v>14</v>
      </c>
      <c r="E292" s="558"/>
      <c r="F292" s="579"/>
      <c r="G292" s="701">
        <v>2</v>
      </c>
      <c r="H292" s="640">
        <f t="shared" si="16"/>
        <v>60</v>
      </c>
      <c r="I292" s="706">
        <v>4</v>
      </c>
      <c r="J292" s="582" t="s">
        <v>127</v>
      </c>
      <c r="K292" s="565"/>
      <c r="L292" s="582"/>
      <c r="M292" s="576">
        <f>H292-I292</f>
        <v>56</v>
      </c>
      <c r="N292" s="564"/>
      <c r="O292" s="565"/>
      <c r="P292" s="566"/>
      <c r="Q292" s="567"/>
      <c r="R292" s="568"/>
      <c r="S292" s="570"/>
      <c r="T292" s="577"/>
      <c r="U292" s="577" t="s">
        <v>127</v>
      </c>
      <c r="V292" s="570"/>
    </row>
    <row r="293" spans="1:22" ht="31.5">
      <c r="A293" s="703" t="s">
        <v>426</v>
      </c>
      <c r="B293" s="708" t="s">
        <v>427</v>
      </c>
      <c r="C293" s="704"/>
      <c r="D293" s="558"/>
      <c r="E293" s="558"/>
      <c r="F293" s="579"/>
      <c r="G293" s="1227">
        <v>3.5</v>
      </c>
      <c r="H293" s="640">
        <f>G293*30</f>
        <v>105</v>
      </c>
      <c r="I293" s="593"/>
      <c r="J293" s="593"/>
      <c r="K293" s="593"/>
      <c r="L293" s="595"/>
      <c r="M293" s="675"/>
      <c r="N293" s="564"/>
      <c r="O293" s="565"/>
      <c r="P293" s="566"/>
      <c r="Q293" s="567"/>
      <c r="R293" s="568"/>
      <c r="S293" s="570"/>
      <c r="T293" s="577"/>
      <c r="U293" s="569"/>
      <c r="V293" s="570"/>
    </row>
    <row r="294" spans="1:22" ht="15.75">
      <c r="A294" s="580"/>
      <c r="B294" s="581" t="s">
        <v>55</v>
      </c>
      <c r="C294" s="704"/>
      <c r="D294" s="558"/>
      <c r="E294" s="558"/>
      <c r="F294" s="579"/>
      <c r="G294" s="819">
        <v>0.5</v>
      </c>
      <c r="H294" s="817">
        <f>G294*30</f>
        <v>15</v>
      </c>
      <c r="I294" s="593"/>
      <c r="J294" s="593"/>
      <c r="K294" s="593"/>
      <c r="L294" s="595"/>
      <c r="M294" s="675"/>
      <c r="N294" s="564"/>
      <c r="O294" s="565"/>
      <c r="P294" s="566"/>
      <c r="Q294" s="567"/>
      <c r="R294" s="568"/>
      <c r="S294" s="570"/>
      <c r="T294" s="577"/>
      <c r="U294" s="569"/>
      <c r="V294" s="570"/>
    </row>
    <row r="295" spans="1:22" ht="18.75" customHeight="1" thickBot="1">
      <c r="A295" s="709" t="s">
        <v>428</v>
      </c>
      <c r="B295" s="710" t="s">
        <v>56</v>
      </c>
      <c r="C295" s="711"/>
      <c r="D295" s="712">
        <v>14</v>
      </c>
      <c r="E295" s="712"/>
      <c r="F295" s="713"/>
      <c r="G295" s="714">
        <v>3</v>
      </c>
      <c r="H295" s="695">
        <f>G295*30</f>
        <v>90</v>
      </c>
      <c r="I295" s="715">
        <v>4</v>
      </c>
      <c r="J295" s="716" t="s">
        <v>127</v>
      </c>
      <c r="K295" s="717"/>
      <c r="L295" s="716"/>
      <c r="M295" s="718">
        <f>H295-I295</f>
        <v>86</v>
      </c>
      <c r="N295" s="719"/>
      <c r="O295" s="720"/>
      <c r="P295" s="721"/>
      <c r="Q295" s="722"/>
      <c r="R295" s="723"/>
      <c r="S295" s="724"/>
      <c r="T295" s="725"/>
      <c r="U295" s="577" t="s">
        <v>127</v>
      </c>
      <c r="V295" s="724"/>
    </row>
    <row r="296" spans="1:22" ht="16.5" thickBot="1">
      <c r="A296" s="1763" t="s">
        <v>429</v>
      </c>
      <c r="B296" s="1764"/>
      <c r="C296" s="1765"/>
      <c r="D296" s="1765"/>
      <c r="E296" s="1765"/>
      <c r="F296" s="1765"/>
      <c r="G296" s="1764"/>
      <c r="H296" s="1765"/>
      <c r="I296" s="1765"/>
      <c r="J296" s="1765"/>
      <c r="K296" s="1765"/>
      <c r="L296" s="1765"/>
      <c r="M296" s="1765"/>
      <c r="N296" s="1765"/>
      <c r="O296" s="1765"/>
      <c r="P296" s="1765"/>
      <c r="Q296" s="1765"/>
      <c r="R296" s="1765"/>
      <c r="S296" s="1765"/>
      <c r="T296" s="1766"/>
      <c r="U296" s="1766"/>
      <c r="V296" s="1767"/>
    </row>
    <row r="297" spans="1:22" ht="15.75">
      <c r="A297" s="622" t="s">
        <v>417</v>
      </c>
      <c r="B297" s="694" t="s">
        <v>430</v>
      </c>
      <c r="C297" s="558"/>
      <c r="D297" s="558"/>
      <c r="E297" s="558"/>
      <c r="F297" s="727"/>
      <c r="G297" s="542">
        <v>3</v>
      </c>
      <c r="H297" s="629">
        <f>G297*30</f>
        <v>90</v>
      </c>
      <c r="I297" s="593"/>
      <c r="J297" s="593"/>
      <c r="K297" s="593"/>
      <c r="L297" s="595"/>
      <c r="M297" s="728"/>
      <c r="N297" s="564"/>
      <c r="O297" s="565"/>
      <c r="P297" s="636"/>
      <c r="Q297" s="567"/>
      <c r="R297" s="568"/>
      <c r="S297" s="554"/>
      <c r="T297" s="577"/>
      <c r="U297" s="569"/>
      <c r="V297" s="554"/>
    </row>
    <row r="298" spans="1:22" ht="15.75">
      <c r="A298" s="703"/>
      <c r="B298" s="581" t="s">
        <v>55</v>
      </c>
      <c r="C298" s="558"/>
      <c r="D298" s="558"/>
      <c r="E298" s="558"/>
      <c r="F298" s="727"/>
      <c r="G298" s="821">
        <v>2</v>
      </c>
      <c r="H298" s="820">
        <f>G298*30</f>
        <v>60</v>
      </c>
      <c r="I298" s="593"/>
      <c r="J298" s="593"/>
      <c r="K298" s="593"/>
      <c r="L298" s="595"/>
      <c r="M298" s="675"/>
      <c r="N298" s="564"/>
      <c r="O298" s="565"/>
      <c r="P298" s="566"/>
      <c r="Q298" s="567"/>
      <c r="R298" s="568"/>
      <c r="S298" s="570"/>
      <c r="T298" s="577"/>
      <c r="U298" s="569"/>
      <c r="V298" s="570"/>
    </row>
    <row r="299" spans="1:22" ht="17.25" customHeight="1">
      <c r="A299" s="703" t="s">
        <v>419</v>
      </c>
      <c r="B299" s="578" t="s">
        <v>56</v>
      </c>
      <c r="C299" s="558"/>
      <c r="D299" s="558">
        <v>13</v>
      </c>
      <c r="E299" s="558"/>
      <c r="F299" s="727"/>
      <c r="G299" s="542">
        <v>1</v>
      </c>
      <c r="H299" s="705">
        <f>G299*30</f>
        <v>30</v>
      </c>
      <c r="I299" s="706">
        <v>4</v>
      </c>
      <c r="J299" s="582" t="s">
        <v>127</v>
      </c>
      <c r="K299" s="565"/>
      <c r="L299" s="582"/>
      <c r="M299" s="576">
        <f>H299-I299</f>
        <v>26</v>
      </c>
      <c r="N299" s="564"/>
      <c r="O299" s="565"/>
      <c r="P299" s="566"/>
      <c r="Q299" s="567"/>
      <c r="R299" s="568"/>
      <c r="S299" s="570"/>
      <c r="T299" s="577" t="s">
        <v>127</v>
      </c>
      <c r="U299" s="569"/>
      <c r="V299" s="570"/>
    </row>
    <row r="300" spans="1:22" ht="15.75">
      <c r="A300" s="703" t="s">
        <v>420</v>
      </c>
      <c r="B300" s="581" t="s">
        <v>431</v>
      </c>
      <c r="C300" s="558"/>
      <c r="D300" s="558"/>
      <c r="E300" s="558"/>
      <c r="F300" s="727"/>
      <c r="G300" s="542">
        <v>3</v>
      </c>
      <c r="H300" s="705">
        <f aca="true" t="shared" si="17" ref="H300:H308">G300*30</f>
        <v>90</v>
      </c>
      <c r="I300" s="593"/>
      <c r="J300" s="593"/>
      <c r="K300" s="593"/>
      <c r="L300" s="595"/>
      <c r="M300" s="675"/>
      <c r="N300" s="564"/>
      <c r="O300" s="565"/>
      <c r="P300" s="566"/>
      <c r="Q300" s="567"/>
      <c r="R300" s="568"/>
      <c r="S300" s="570"/>
      <c r="T300" s="577"/>
      <c r="U300" s="569"/>
      <c r="V300" s="570"/>
    </row>
    <row r="301" spans="1:22" ht="15.75">
      <c r="A301" s="703"/>
      <c r="B301" s="707" t="s">
        <v>55</v>
      </c>
      <c r="C301" s="558"/>
      <c r="D301" s="558"/>
      <c r="E301" s="558"/>
      <c r="F301" s="727"/>
      <c r="G301" s="821">
        <v>1.5</v>
      </c>
      <c r="H301" s="820">
        <f t="shared" si="17"/>
        <v>45</v>
      </c>
      <c r="I301" s="593"/>
      <c r="J301" s="593"/>
      <c r="K301" s="593"/>
      <c r="L301" s="595"/>
      <c r="M301" s="675"/>
      <c r="N301" s="564"/>
      <c r="O301" s="565"/>
      <c r="P301" s="566"/>
      <c r="Q301" s="567"/>
      <c r="R301" s="568"/>
      <c r="S301" s="570"/>
      <c r="T301" s="577"/>
      <c r="U301" s="569"/>
      <c r="V301" s="570"/>
    </row>
    <row r="302" spans="1:22" ht="17.25" customHeight="1">
      <c r="A302" s="703" t="s">
        <v>422</v>
      </c>
      <c r="B302" s="578" t="s">
        <v>56</v>
      </c>
      <c r="C302" s="558"/>
      <c r="D302" s="558">
        <v>13</v>
      </c>
      <c r="E302" s="558"/>
      <c r="F302" s="727"/>
      <c r="G302" s="542">
        <v>1.5</v>
      </c>
      <c r="H302" s="705">
        <f t="shared" si="17"/>
        <v>45</v>
      </c>
      <c r="I302" s="706">
        <v>4</v>
      </c>
      <c r="J302" s="582" t="s">
        <v>127</v>
      </c>
      <c r="K302" s="565"/>
      <c r="L302" s="582"/>
      <c r="M302" s="576">
        <f>H302-I302</f>
        <v>41</v>
      </c>
      <c r="N302" s="564"/>
      <c r="O302" s="565"/>
      <c r="P302" s="566"/>
      <c r="Q302" s="567"/>
      <c r="R302" s="568"/>
      <c r="S302" s="570"/>
      <c r="T302" s="577" t="s">
        <v>127</v>
      </c>
      <c r="U302" s="569"/>
      <c r="V302" s="570"/>
    </row>
    <row r="303" spans="1:22" ht="31.5">
      <c r="A303" s="703" t="s">
        <v>423</v>
      </c>
      <c r="B303" s="581" t="s">
        <v>432</v>
      </c>
      <c r="C303" s="558"/>
      <c r="D303" s="558"/>
      <c r="E303" s="558"/>
      <c r="F303" s="727"/>
      <c r="G303" s="1226">
        <v>3.5</v>
      </c>
      <c r="H303" s="705">
        <f t="shared" si="17"/>
        <v>105</v>
      </c>
      <c r="I303" s="593"/>
      <c r="J303" s="593"/>
      <c r="K303" s="593"/>
      <c r="L303" s="595"/>
      <c r="M303" s="675"/>
      <c r="N303" s="564"/>
      <c r="O303" s="565"/>
      <c r="P303" s="566"/>
      <c r="Q303" s="567"/>
      <c r="R303" s="568"/>
      <c r="S303" s="570"/>
      <c r="T303" s="577"/>
      <c r="U303" s="569"/>
      <c r="V303" s="570"/>
    </row>
    <row r="304" spans="1:22" ht="15.75">
      <c r="A304" s="703"/>
      <c r="B304" s="581" t="s">
        <v>55</v>
      </c>
      <c r="C304" s="558"/>
      <c r="D304" s="558"/>
      <c r="E304" s="558"/>
      <c r="F304" s="727"/>
      <c r="G304" s="821">
        <v>0.5</v>
      </c>
      <c r="H304" s="820">
        <f t="shared" si="17"/>
        <v>15</v>
      </c>
      <c r="I304" s="593"/>
      <c r="J304" s="593"/>
      <c r="K304" s="593"/>
      <c r="L304" s="595"/>
      <c r="M304" s="675"/>
      <c r="N304" s="564"/>
      <c r="O304" s="565"/>
      <c r="P304" s="566"/>
      <c r="Q304" s="567"/>
      <c r="R304" s="568"/>
      <c r="S304" s="570"/>
      <c r="T304" s="577"/>
      <c r="U304" s="569"/>
      <c r="V304" s="570"/>
    </row>
    <row r="305" spans="1:22" ht="16.5" customHeight="1">
      <c r="A305" s="703" t="s">
        <v>425</v>
      </c>
      <c r="B305" s="578" t="s">
        <v>56</v>
      </c>
      <c r="C305" s="558"/>
      <c r="D305" s="558">
        <v>14</v>
      </c>
      <c r="E305" s="558"/>
      <c r="F305" s="727"/>
      <c r="G305" s="542">
        <v>3</v>
      </c>
      <c r="H305" s="705">
        <f t="shared" si="17"/>
        <v>90</v>
      </c>
      <c r="I305" s="706">
        <v>4</v>
      </c>
      <c r="J305" s="557" t="s">
        <v>127</v>
      </c>
      <c r="K305" s="730"/>
      <c r="L305" s="557"/>
      <c r="M305" s="576">
        <f>H305-I305</f>
        <v>86</v>
      </c>
      <c r="N305" s="564"/>
      <c r="O305" s="565"/>
      <c r="P305" s="566"/>
      <c r="Q305" s="567"/>
      <c r="R305" s="568"/>
      <c r="S305" s="570"/>
      <c r="T305" s="577"/>
      <c r="U305" s="569" t="s">
        <v>127</v>
      </c>
      <c r="V305" s="570"/>
    </row>
    <row r="306" spans="1:22" ht="31.5">
      <c r="A306" s="703" t="s">
        <v>426</v>
      </c>
      <c r="B306" s="694" t="s">
        <v>433</v>
      </c>
      <c r="C306" s="558"/>
      <c r="D306" s="558"/>
      <c r="E306" s="558"/>
      <c r="F306" s="727"/>
      <c r="G306" s="542">
        <v>3</v>
      </c>
      <c r="H306" s="705">
        <f t="shared" si="17"/>
        <v>90</v>
      </c>
      <c r="I306" s="593"/>
      <c r="J306" s="593"/>
      <c r="K306" s="593"/>
      <c r="L306" s="595"/>
      <c r="M306" s="675"/>
      <c r="N306" s="564"/>
      <c r="O306" s="565"/>
      <c r="P306" s="566"/>
      <c r="Q306" s="567"/>
      <c r="R306" s="568"/>
      <c r="S306" s="570"/>
      <c r="T306" s="577"/>
      <c r="U306" s="569"/>
      <c r="V306" s="570"/>
    </row>
    <row r="307" spans="1:22" ht="15.75">
      <c r="A307" s="580"/>
      <c r="B307" s="707" t="s">
        <v>55</v>
      </c>
      <c r="C307" s="558"/>
      <c r="D307" s="558"/>
      <c r="E307" s="558"/>
      <c r="F307" s="727"/>
      <c r="G307" s="821">
        <v>1</v>
      </c>
      <c r="H307" s="820">
        <f t="shared" si="17"/>
        <v>30</v>
      </c>
      <c r="I307" s="593"/>
      <c r="J307" s="593"/>
      <c r="K307" s="593"/>
      <c r="L307" s="595"/>
      <c r="M307" s="675"/>
      <c r="N307" s="564"/>
      <c r="O307" s="565"/>
      <c r="P307" s="566"/>
      <c r="Q307" s="567"/>
      <c r="R307" s="568"/>
      <c r="S307" s="570"/>
      <c r="T307" s="577"/>
      <c r="U307" s="569"/>
      <c r="V307" s="570"/>
    </row>
    <row r="308" spans="1:22" ht="18" customHeight="1" thickBot="1">
      <c r="A308" s="709" t="s">
        <v>428</v>
      </c>
      <c r="B308" s="824" t="s">
        <v>56</v>
      </c>
      <c r="C308" s="711"/>
      <c r="D308" s="712">
        <v>14</v>
      </c>
      <c r="E308" s="712"/>
      <c r="F308" s="731"/>
      <c r="G308" s="572">
        <v>2</v>
      </c>
      <c r="H308" s="732">
        <f t="shared" si="17"/>
        <v>60</v>
      </c>
      <c r="I308" s="706">
        <v>4</v>
      </c>
      <c r="J308" s="582" t="s">
        <v>127</v>
      </c>
      <c r="K308" s="565"/>
      <c r="L308" s="582"/>
      <c r="M308" s="718">
        <f>H308-I308</f>
        <v>56</v>
      </c>
      <c r="N308" s="719"/>
      <c r="O308" s="720"/>
      <c r="P308" s="721"/>
      <c r="Q308" s="722"/>
      <c r="R308" s="723"/>
      <c r="S308" s="724"/>
      <c r="T308" s="725"/>
      <c r="U308" s="726" t="s">
        <v>127</v>
      </c>
      <c r="V308" s="724"/>
    </row>
    <row r="309" spans="1:22" ht="16.5" thickBot="1">
      <c r="A309" s="1748" t="s">
        <v>36</v>
      </c>
      <c r="B309" s="1748"/>
      <c r="C309" s="733"/>
      <c r="D309" s="734"/>
      <c r="E309" s="734"/>
      <c r="F309" s="735"/>
      <c r="G309" s="736">
        <f>G242+G245+G248+G253+G256+G262+G267+G273+G277+G280+G284+G287+G290+G293</f>
        <v>90</v>
      </c>
      <c r="H309" s="737"/>
      <c r="I309" s="738"/>
      <c r="J309" s="739"/>
      <c r="K309" s="739"/>
      <c r="L309" s="740"/>
      <c r="M309" s="741"/>
      <c r="N309" s="742"/>
      <c r="O309" s="743"/>
      <c r="P309" s="744"/>
      <c r="Q309" s="745"/>
      <c r="R309" s="746"/>
      <c r="S309" s="747"/>
      <c r="T309" s="748"/>
      <c r="U309" s="749"/>
      <c r="V309" s="747"/>
    </row>
    <row r="310" spans="1:22" ht="16.5" thickBot="1">
      <c r="A310" s="1719" t="s">
        <v>361</v>
      </c>
      <c r="B310" s="1719"/>
      <c r="C310" s="750"/>
      <c r="D310" s="734"/>
      <c r="E310" s="734"/>
      <c r="F310" s="735"/>
      <c r="G310" s="825">
        <f>G243+G246+G249+G254+G257+G263+G268+G274+G278+G281+G285+G288+G291+G294</f>
        <v>36.5</v>
      </c>
      <c r="H310" s="737"/>
      <c r="I310" s="738"/>
      <c r="J310" s="739"/>
      <c r="K310" s="739"/>
      <c r="L310" s="740"/>
      <c r="M310" s="741"/>
      <c r="N310" s="742"/>
      <c r="O310" s="743"/>
      <c r="P310" s="744"/>
      <c r="Q310" s="745"/>
      <c r="R310" s="746"/>
      <c r="S310" s="747"/>
      <c r="T310" s="748"/>
      <c r="U310" s="749"/>
      <c r="V310" s="747"/>
    </row>
    <row r="311" spans="1:22" ht="16.5" thickBot="1">
      <c r="A311" s="1741" t="s">
        <v>434</v>
      </c>
      <c r="B311" s="1750"/>
      <c r="C311" s="733"/>
      <c r="D311" s="734"/>
      <c r="E311" s="734"/>
      <c r="F311" s="735"/>
      <c r="G311" s="736">
        <f>G244+G247+G250+G255+G258+G264+G269+G275+G279+G282+G286+G289+G292+G295</f>
        <v>52.5</v>
      </c>
      <c r="H311" s="1266">
        <f>H244+H247+H250+H255+H258+H264+H269+H275+H279+H282+H286+H289+H292+H295</f>
        <v>1575</v>
      </c>
      <c r="I311" s="1266">
        <f>I244+I247+I250+I255+I258+I264+I269+I275+I276+I279+I282+I286+I289+I292+I295</f>
        <v>150</v>
      </c>
      <c r="J311" s="1266">
        <f>SUM(4,4,J250,4,J258,8,8,J269,8,4,J282,16)</f>
        <v>96</v>
      </c>
      <c r="K311" s="1266">
        <f>SUM(4,4,4,K258,K264,K269,6)</f>
        <v>36</v>
      </c>
      <c r="L311" s="1266">
        <f>SUM(L258,L264,L269,4,2,4)</f>
        <v>24</v>
      </c>
      <c r="M311" s="1266">
        <v>1337</v>
      </c>
      <c r="N311" s="1228"/>
      <c r="O311" s="1229"/>
      <c r="P311" s="1150"/>
      <c r="Q311" s="1150" t="s">
        <v>518</v>
      </c>
      <c r="R311" s="1152"/>
      <c r="S311" s="1150" t="s">
        <v>516</v>
      </c>
      <c r="T311" s="1230" t="s">
        <v>510</v>
      </c>
      <c r="U311" s="1152" t="s">
        <v>491</v>
      </c>
      <c r="V311" s="1231"/>
    </row>
    <row r="312" spans="1:22" ht="16.5" thickBot="1">
      <c r="A312" s="1723"/>
      <c r="B312" s="1724"/>
      <c r="C312" s="1724"/>
      <c r="D312" s="1724"/>
      <c r="E312" s="1724"/>
      <c r="F312" s="1724"/>
      <c r="G312" s="1724"/>
      <c r="H312" s="1724"/>
      <c r="I312" s="1724"/>
      <c r="J312" s="1724"/>
      <c r="K312" s="1724"/>
      <c r="L312" s="1724"/>
      <c r="M312" s="1724"/>
      <c r="N312" s="1724"/>
      <c r="O312" s="1724"/>
      <c r="P312" s="1724"/>
      <c r="Q312" s="1724"/>
      <c r="R312" s="1724"/>
      <c r="S312" s="1724"/>
      <c r="T312" s="1724"/>
      <c r="U312" s="1724"/>
      <c r="V312" s="1725"/>
    </row>
    <row r="313" spans="1:22" ht="16.5" thickBot="1">
      <c r="A313" s="1748" t="s">
        <v>435</v>
      </c>
      <c r="B313" s="1748"/>
      <c r="C313" s="751"/>
      <c r="D313" s="752"/>
      <c r="E313" s="752"/>
      <c r="F313" s="753"/>
      <c r="G313" s="736">
        <f>G309+G118</f>
        <v>119.5</v>
      </c>
      <c r="H313" s="605"/>
      <c r="I313" s="738"/>
      <c r="J313" s="739"/>
      <c r="K313" s="739"/>
      <c r="L313" s="740"/>
      <c r="M313" s="754"/>
      <c r="N313" s="1228"/>
      <c r="O313" s="1229"/>
      <c r="P313" s="1150"/>
      <c r="Q313" s="1230"/>
      <c r="R313" s="1152"/>
      <c r="S313" s="1231"/>
      <c r="T313" s="1232"/>
      <c r="U313" s="1233"/>
      <c r="V313" s="1231"/>
    </row>
    <row r="314" spans="1:22" ht="16.5" thickBot="1">
      <c r="A314" s="1719" t="s">
        <v>361</v>
      </c>
      <c r="B314" s="1719"/>
      <c r="C314" s="755"/>
      <c r="D314" s="756"/>
      <c r="E314" s="756"/>
      <c r="F314" s="757"/>
      <c r="G314" s="729">
        <f>G310+G119</f>
        <v>46</v>
      </c>
      <c r="H314" s="826"/>
      <c r="I314" s="738"/>
      <c r="J314" s="739"/>
      <c r="K314" s="739"/>
      <c r="L314" s="740"/>
      <c r="M314" s="754"/>
      <c r="N314" s="1228"/>
      <c r="O314" s="1229"/>
      <c r="P314" s="1150"/>
      <c r="Q314" s="1230"/>
      <c r="R314" s="1152"/>
      <c r="S314" s="1231"/>
      <c r="T314" s="1232"/>
      <c r="U314" s="1233"/>
      <c r="V314" s="1231"/>
    </row>
    <row r="315" spans="1:22" ht="16.5" thickBot="1">
      <c r="A315" s="1741" t="s">
        <v>436</v>
      </c>
      <c r="B315" s="1741"/>
      <c r="C315" s="758"/>
      <c r="D315" s="759"/>
      <c r="E315" s="752"/>
      <c r="F315" s="753"/>
      <c r="G315" s="736">
        <f>G311+G120</f>
        <v>72.5</v>
      </c>
      <c r="H315" s="1267">
        <f>G315*30</f>
        <v>2175</v>
      </c>
      <c r="I315" s="1266">
        <f>I311+I120</f>
        <v>202</v>
      </c>
      <c r="J315" s="1266">
        <f>J311+J120</f>
        <v>128</v>
      </c>
      <c r="K315" s="1266">
        <f>K311+K120</f>
        <v>40</v>
      </c>
      <c r="L315" s="1266">
        <f>L311+L120</f>
        <v>40</v>
      </c>
      <c r="M315" s="1266">
        <f>M311+M120</f>
        <v>1885</v>
      </c>
      <c r="N315" s="1234"/>
      <c r="O315" s="1235"/>
      <c r="P315" s="1236" t="s">
        <v>490</v>
      </c>
      <c r="Q315" s="1237" t="s">
        <v>519</v>
      </c>
      <c r="R315" s="1238"/>
      <c r="S315" s="1236" t="s">
        <v>520</v>
      </c>
      <c r="T315" s="1236" t="s">
        <v>521</v>
      </c>
      <c r="U315" s="1238" t="s">
        <v>491</v>
      </c>
      <c r="V315" s="1239"/>
    </row>
    <row r="316" spans="1:22" ht="16.5" thickBot="1">
      <c r="A316" s="615"/>
      <c r="B316" s="616"/>
      <c r="C316" s="617"/>
      <c r="D316" s="617"/>
      <c r="E316" s="618"/>
      <c r="F316" s="618"/>
      <c r="G316" s="505"/>
      <c r="H316" s="506"/>
      <c r="I316" s="506"/>
      <c r="J316" s="619"/>
      <c r="K316" s="619"/>
      <c r="L316" s="619"/>
      <c r="M316" s="506"/>
      <c r="N316" s="620"/>
      <c r="O316" s="620"/>
      <c r="P316" s="620"/>
      <c r="Q316" s="614"/>
      <c r="R316" s="620"/>
      <c r="S316" s="614"/>
      <c r="T316" s="614"/>
      <c r="U316" s="614"/>
      <c r="V316" s="621"/>
    </row>
    <row r="317" spans="1:22" s="30" customFormat="1" ht="18.75" customHeight="1">
      <c r="A317" s="1804" t="s">
        <v>526</v>
      </c>
      <c r="B317" s="1805"/>
      <c r="C317" s="1805"/>
      <c r="D317" s="1805"/>
      <c r="E317" s="1805"/>
      <c r="F317" s="1805"/>
      <c r="G317" s="1805"/>
      <c r="H317" s="1805"/>
      <c r="I317" s="1805"/>
      <c r="J317" s="1805"/>
      <c r="K317" s="1805"/>
      <c r="L317" s="1805"/>
      <c r="M317" s="1805"/>
      <c r="N317" s="1805"/>
      <c r="O317" s="1805"/>
      <c r="P317" s="1805"/>
      <c r="Q317" s="1805"/>
      <c r="R317" s="1805"/>
      <c r="S317" s="1805"/>
      <c r="T317" s="1805"/>
      <c r="U317" s="1805"/>
      <c r="V317" s="1806"/>
    </row>
    <row r="318" spans="1:22" s="1037" customFormat="1" ht="18.75" customHeight="1">
      <c r="A318" s="123">
        <v>3.1</v>
      </c>
      <c r="B318" s="1324" t="s">
        <v>23</v>
      </c>
      <c r="C318" s="121"/>
      <c r="D318" s="122" t="s">
        <v>72</v>
      </c>
      <c r="E318" s="122"/>
      <c r="F318" s="1325"/>
      <c r="G318" s="1326">
        <v>12</v>
      </c>
      <c r="H318" s="119">
        <v>405</v>
      </c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</row>
    <row r="319" spans="1:22" s="30" customFormat="1" ht="18.75" customHeight="1" thickBot="1">
      <c r="A319" s="1322">
        <v>3.2</v>
      </c>
      <c r="B319" s="763" t="s">
        <v>77</v>
      </c>
      <c r="C319" s="764">
        <v>15</v>
      </c>
      <c r="D319" s="764"/>
      <c r="E319" s="764"/>
      <c r="F319" s="765"/>
      <c r="G319" s="766">
        <v>3</v>
      </c>
      <c r="H319" s="767">
        <v>90</v>
      </c>
      <c r="I319" s="765"/>
      <c r="J319" s="768"/>
      <c r="K319" s="765"/>
      <c r="L319" s="768"/>
      <c r="M319" s="765"/>
      <c r="N319" s="765"/>
      <c r="O319" s="765"/>
      <c r="P319" s="765"/>
      <c r="Q319" s="765"/>
      <c r="R319" s="765"/>
      <c r="S319" s="765"/>
      <c r="T319" s="765"/>
      <c r="U319" s="765"/>
      <c r="V319" s="1323"/>
    </row>
    <row r="320" spans="1:22" s="30" customFormat="1" ht="16.5" customHeight="1" thickBot="1">
      <c r="A320" s="1807" t="s">
        <v>36</v>
      </c>
      <c r="B320" s="1808"/>
      <c r="C320" s="215"/>
      <c r="D320" s="215"/>
      <c r="E320" s="215"/>
      <c r="F320" s="215"/>
      <c r="G320" s="216">
        <f>G318+G319</f>
        <v>15</v>
      </c>
      <c r="H320" s="217">
        <v>90</v>
      </c>
      <c r="I320" s="215"/>
      <c r="J320" s="218"/>
      <c r="K320" s="215"/>
      <c r="L320" s="218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</row>
    <row r="321" spans="1:22" ht="16.5" thickBot="1">
      <c r="A321" s="160"/>
      <c r="B321" s="160"/>
      <c r="C321" s="138"/>
      <c r="D321" s="138"/>
      <c r="E321" s="138"/>
      <c r="F321" s="139"/>
      <c r="G321" s="161"/>
      <c r="H321" s="136"/>
      <c r="I321" s="136"/>
      <c r="J321" s="136"/>
      <c r="K321" s="136"/>
      <c r="L321" s="136"/>
      <c r="M321" s="136"/>
      <c r="N321" s="138"/>
      <c r="O321" s="138"/>
      <c r="P321" s="133"/>
      <c r="Q321" s="133"/>
      <c r="R321" s="133"/>
      <c r="S321" s="133"/>
      <c r="T321" s="162"/>
      <c r="U321" s="96"/>
      <c r="V321" s="163"/>
    </row>
    <row r="322" spans="1:22" ht="16.5" thickBot="1">
      <c r="A322" s="193"/>
      <c r="B322" s="219" t="s">
        <v>204</v>
      </c>
      <c r="C322" s="194"/>
      <c r="D322" s="194"/>
      <c r="E322" s="194"/>
      <c r="F322" s="195"/>
      <c r="G322" s="196">
        <f>G320+G168+G91+G54+G20</f>
        <v>204</v>
      </c>
      <c r="H322" s="196">
        <f>H320+H168+H91+H54+H20</f>
        <v>5625</v>
      </c>
      <c r="I322" s="196">
        <f>I320+I168+I91+I54+I20</f>
        <v>0</v>
      </c>
      <c r="J322" s="196">
        <f>J320+J168+J91+J54+J20</f>
        <v>0</v>
      </c>
      <c r="K322" s="196">
        <f>K320+K168+K91+K54+K20</f>
        <v>0</v>
      </c>
      <c r="L322" s="196">
        <f>L320+L168+L91+L54+L20</f>
        <v>0</v>
      </c>
      <c r="M322" s="196">
        <f>M320+M168+M91+M54+M20</f>
        <v>0</v>
      </c>
      <c r="N322" s="194"/>
      <c r="O322" s="194"/>
      <c r="P322" s="198"/>
      <c r="Q322" s="198"/>
      <c r="R322" s="198"/>
      <c r="S322" s="198"/>
      <c r="T322" s="220"/>
      <c r="U322" s="114"/>
      <c r="V322" s="221"/>
    </row>
    <row r="323" spans="1:22" ht="16.5" thickBot="1">
      <c r="A323" s="193"/>
      <c r="B323" s="222" t="s">
        <v>79</v>
      </c>
      <c r="C323" s="194"/>
      <c r="D323" s="194"/>
      <c r="E323" s="194"/>
      <c r="F323" s="195"/>
      <c r="G323" s="196">
        <f>G21+G55+G169+G92</f>
        <v>95.5</v>
      </c>
      <c r="H323" s="196">
        <f>H21+H55+H169</f>
        <v>2400</v>
      </c>
      <c r="I323" s="197"/>
      <c r="J323" s="113"/>
      <c r="K323" s="197"/>
      <c r="L323" s="113"/>
      <c r="M323" s="197"/>
      <c r="N323" s="194"/>
      <c r="O323" s="194"/>
      <c r="P323" s="198"/>
      <c r="Q323" s="198"/>
      <c r="R323" s="198"/>
      <c r="S323" s="198"/>
      <c r="T323" s="220"/>
      <c r="U323" s="114"/>
      <c r="V323" s="221"/>
    </row>
    <row r="324" spans="1:22" ht="16.5" thickBot="1">
      <c r="A324" s="193"/>
      <c r="B324" s="219" t="s">
        <v>85</v>
      </c>
      <c r="C324" s="194"/>
      <c r="D324" s="194"/>
      <c r="E324" s="194"/>
      <c r="F324" s="195"/>
      <c r="G324" s="196">
        <f>G322-G323</f>
        <v>108.5</v>
      </c>
      <c r="H324" s="196">
        <f>H322-H323</f>
        <v>3225</v>
      </c>
      <c r="I324" s="137">
        <v>438</v>
      </c>
      <c r="J324" s="137">
        <v>266</v>
      </c>
      <c r="K324" s="137">
        <v>38</v>
      </c>
      <c r="L324" s="137">
        <v>134</v>
      </c>
      <c r="M324" s="137">
        <v>3027</v>
      </c>
      <c r="N324" s="194"/>
      <c r="O324" s="194"/>
      <c r="P324" s="198"/>
      <c r="Q324" s="198"/>
      <c r="R324" s="198"/>
      <c r="S324" s="198"/>
      <c r="T324" s="220"/>
      <c r="U324" s="112"/>
      <c r="V324" s="770"/>
    </row>
    <row r="325" spans="1:22" ht="16.5" thickBot="1">
      <c r="A325" s="1716"/>
      <c r="B325" s="1717"/>
      <c r="C325" s="1717"/>
      <c r="D325" s="1717"/>
      <c r="E325" s="1717"/>
      <c r="F325" s="1717"/>
      <c r="G325" s="1717"/>
      <c r="H325" s="1717"/>
      <c r="I325" s="1717"/>
      <c r="J325" s="1717"/>
      <c r="K325" s="1717"/>
      <c r="L325" s="1717"/>
      <c r="M325" s="1717"/>
      <c r="N325" s="1717"/>
      <c r="O325" s="1717"/>
      <c r="P325" s="1717"/>
      <c r="Q325" s="1717"/>
      <c r="R325" s="1717"/>
      <c r="S325" s="1717"/>
      <c r="T325" s="1717"/>
      <c r="U325" s="1717"/>
      <c r="V325" s="1718"/>
    </row>
    <row r="326" spans="1:22" ht="15.75">
      <c r="A326" s="1727" t="s">
        <v>527</v>
      </c>
      <c r="B326" s="1728"/>
      <c r="C326" s="1728"/>
      <c r="D326" s="1728"/>
      <c r="E326" s="1728"/>
      <c r="F326" s="1728"/>
      <c r="G326" s="1729"/>
      <c r="H326" s="1729"/>
      <c r="I326" s="1729"/>
      <c r="J326" s="1729"/>
      <c r="K326" s="1729"/>
      <c r="L326" s="1729"/>
      <c r="M326" s="1729"/>
      <c r="N326" s="1728"/>
      <c r="O326" s="1728"/>
      <c r="P326" s="1728"/>
      <c r="Q326" s="1728"/>
      <c r="R326" s="1728"/>
      <c r="S326" s="1728"/>
      <c r="T326" s="1728"/>
      <c r="U326" s="1728"/>
      <c r="V326" s="1730"/>
    </row>
    <row r="327" spans="1:22" s="29" customFormat="1" ht="15.75">
      <c r="A327" s="123">
        <v>3.1</v>
      </c>
      <c r="B327" s="1324" t="s">
        <v>23</v>
      </c>
      <c r="C327" s="121"/>
      <c r="D327" s="122" t="s">
        <v>72</v>
      </c>
      <c r="E327" s="122"/>
      <c r="F327" s="1325"/>
      <c r="G327" s="1326">
        <v>12</v>
      </c>
      <c r="H327" s="119">
        <v>405</v>
      </c>
      <c r="I327" s="123"/>
      <c r="J327" s="123"/>
      <c r="K327" s="1340"/>
      <c r="L327" s="1340"/>
      <c r="M327" s="1340"/>
      <c r="N327" s="1340"/>
      <c r="O327" s="1340"/>
      <c r="P327" s="1340"/>
      <c r="Q327" s="1340"/>
      <c r="R327" s="1340"/>
      <c r="S327" s="1340"/>
      <c r="T327" s="1340"/>
      <c r="U327" s="1340"/>
      <c r="V327" s="1340"/>
    </row>
    <row r="328" spans="1:22" ht="16.5" thickBot="1">
      <c r="A328" s="1341">
        <v>3.1</v>
      </c>
      <c r="B328" s="1327" t="s">
        <v>77</v>
      </c>
      <c r="C328" s="1328">
        <v>15</v>
      </c>
      <c r="D328" s="1329"/>
      <c r="E328" s="1330"/>
      <c r="F328" s="1331"/>
      <c r="G328" s="1332">
        <v>3</v>
      </c>
      <c r="H328" s="1333">
        <f>$G328*30</f>
        <v>90</v>
      </c>
      <c r="I328" s="1334"/>
      <c r="J328" s="1335"/>
      <c r="K328" s="1335"/>
      <c r="L328" s="1335"/>
      <c r="M328" s="1336"/>
      <c r="N328" s="1337"/>
      <c r="O328" s="1338"/>
      <c r="P328" s="1339"/>
      <c r="Q328" s="1337"/>
      <c r="R328" s="1338"/>
      <c r="S328" s="1339"/>
      <c r="T328" s="1337"/>
      <c r="U328" s="1338"/>
      <c r="V328" s="1339"/>
    </row>
    <row r="329" spans="1:22" ht="16.5" thickBot="1">
      <c r="A329" s="1731" t="s">
        <v>276</v>
      </c>
      <c r="B329" s="1732"/>
      <c r="C329" s="1243"/>
      <c r="D329" s="1244"/>
      <c r="E329" s="1245"/>
      <c r="F329" s="1246"/>
      <c r="G329" s="1137">
        <f>G328+G327</f>
        <v>15</v>
      </c>
      <c r="H329" s="913">
        <f>H328</f>
        <v>90</v>
      </c>
      <c r="I329" s="1247">
        <v>0</v>
      </c>
      <c r="J329" s="1247">
        <v>0</v>
      </c>
      <c r="K329" s="1247">
        <v>0</v>
      </c>
      <c r="L329" s="1247">
        <v>0</v>
      </c>
      <c r="M329" s="1248">
        <v>0</v>
      </c>
      <c r="N329" s="1132"/>
      <c r="O329" s="1133"/>
      <c r="P329" s="1134"/>
      <c r="Q329" s="1132"/>
      <c r="R329" s="1133"/>
      <c r="S329" s="1134"/>
      <c r="T329" s="1249"/>
      <c r="U329" s="1130"/>
      <c r="V329" s="1131"/>
    </row>
    <row r="330" spans="1:22" ht="16.5" thickBot="1">
      <c r="A330" s="1733" t="s">
        <v>487</v>
      </c>
      <c r="B330" s="1734"/>
      <c r="C330" s="1250"/>
      <c r="D330" s="1251"/>
      <c r="E330" s="1251"/>
      <c r="F330" s="1252"/>
      <c r="G330" s="912">
        <f>G57+G237+G329</f>
        <v>220.5</v>
      </c>
      <c r="H330" s="912">
        <f>H57+H237+H329</f>
        <v>6120</v>
      </c>
      <c r="I330" s="1244"/>
      <c r="J330" s="1253"/>
      <c r="K330" s="1244"/>
      <c r="L330" s="1244"/>
      <c r="M330" s="1254"/>
      <c r="N330" s="1255"/>
      <c r="O330" s="909"/>
      <c r="P330" s="1240"/>
      <c r="Q330" s="1256"/>
      <c r="R330" s="909"/>
      <c r="S330" s="1257"/>
      <c r="T330" s="1132"/>
      <c r="U330" s="1133"/>
      <c r="V330" s="1134"/>
    </row>
    <row r="331" spans="1:22" ht="16.5" thickBot="1">
      <c r="A331" s="1733" t="s">
        <v>244</v>
      </c>
      <c r="B331" s="1734"/>
      <c r="C331" s="1250"/>
      <c r="D331" s="1251"/>
      <c r="E331" s="1251"/>
      <c r="F331" s="1252"/>
      <c r="G331" s="1135">
        <f>G58+G238</f>
        <v>99.5</v>
      </c>
      <c r="H331" s="1135">
        <f>H58+H238</f>
        <v>2955</v>
      </c>
      <c r="I331" s="1244"/>
      <c r="J331" s="1244"/>
      <c r="K331" s="1244"/>
      <c r="L331" s="1244"/>
      <c r="M331" s="1254"/>
      <c r="N331" s="1258"/>
      <c r="O331" s="1241"/>
      <c r="P331" s="1242"/>
      <c r="Q331" s="1259"/>
      <c r="R331" s="1241"/>
      <c r="S331" s="1260"/>
      <c r="T331" s="1132"/>
      <c r="U331" s="1133"/>
      <c r="V331" s="1134"/>
    </row>
    <row r="332" spans="1:22" ht="16.5" thickBot="1">
      <c r="A332" s="1733" t="s">
        <v>245</v>
      </c>
      <c r="B332" s="1734"/>
      <c r="C332" s="1250"/>
      <c r="D332" s="1251"/>
      <c r="E332" s="1251"/>
      <c r="F332" s="1252"/>
      <c r="G332" s="1138">
        <f>G59+G239+G329</f>
        <v>124</v>
      </c>
      <c r="H332" s="1138">
        <f>H59+H239+H329</f>
        <v>3360</v>
      </c>
      <c r="I332" s="1138">
        <f>I59+I239+I329</f>
        <v>214</v>
      </c>
      <c r="J332" s="1138">
        <f>J59+J239+J329</f>
        <v>148</v>
      </c>
      <c r="K332" s="1138">
        <f>K59+K239+K329</f>
        <v>32</v>
      </c>
      <c r="L332" s="1138">
        <f>L59+L239+L329</f>
        <v>28</v>
      </c>
      <c r="M332" s="1138">
        <f>M59+M239+M329</f>
        <v>2010</v>
      </c>
      <c r="N332" s="1261"/>
      <c r="O332" s="1262"/>
      <c r="P332" s="1263"/>
      <c r="Q332" s="1261"/>
      <c r="R332" s="1262"/>
      <c r="S332" s="1264"/>
      <c r="T332" s="1132"/>
      <c r="U332" s="1133"/>
      <c r="V332" s="1134"/>
    </row>
    <row r="333" spans="1:22" ht="16.5" thickBot="1">
      <c r="A333" s="1716"/>
      <c r="B333" s="1717"/>
      <c r="C333" s="1717"/>
      <c r="D333" s="1717"/>
      <c r="E333" s="1717"/>
      <c r="F333" s="1717"/>
      <c r="G333" s="1717"/>
      <c r="H333" s="1726"/>
      <c r="I333" s="1726"/>
      <c r="J333" s="1726"/>
      <c r="K333" s="1726"/>
      <c r="L333" s="1726"/>
      <c r="M333" s="1726"/>
      <c r="N333" s="1717"/>
      <c r="O333" s="1717"/>
      <c r="P333" s="1717"/>
      <c r="Q333" s="1717"/>
      <c r="R333" s="1717"/>
      <c r="S333" s="1717"/>
      <c r="T333" s="1717"/>
      <c r="U333" s="1717"/>
      <c r="V333" s="1718"/>
    </row>
    <row r="334" spans="1:22" ht="15.75">
      <c r="A334" s="1770" t="s">
        <v>528</v>
      </c>
      <c r="B334" s="1771"/>
      <c r="C334" s="1771"/>
      <c r="D334" s="1771"/>
      <c r="E334" s="1771"/>
      <c r="F334" s="1771"/>
      <c r="G334" s="1771"/>
      <c r="H334" s="1771"/>
      <c r="I334" s="1771"/>
      <c r="J334" s="1771"/>
      <c r="K334" s="1771"/>
      <c r="L334" s="1771"/>
      <c r="M334" s="1771"/>
      <c r="N334" s="1771"/>
      <c r="O334" s="1771"/>
      <c r="P334" s="1771"/>
      <c r="Q334" s="1771"/>
      <c r="R334" s="1771"/>
      <c r="S334" s="1771"/>
      <c r="T334" s="1771"/>
      <c r="U334" s="1771"/>
      <c r="V334" s="1772"/>
    </row>
    <row r="335" spans="1:22" s="29" customFormat="1" ht="15.75">
      <c r="A335" s="123">
        <v>3.1</v>
      </c>
      <c r="B335" s="1324" t="s">
        <v>23</v>
      </c>
      <c r="C335" s="121"/>
      <c r="D335" s="122" t="s">
        <v>72</v>
      </c>
      <c r="E335" s="122"/>
      <c r="F335" s="1325"/>
      <c r="G335" s="1326">
        <v>12</v>
      </c>
      <c r="H335" s="119">
        <v>405</v>
      </c>
      <c r="I335" s="1344"/>
      <c r="J335" s="1344"/>
      <c r="K335" s="1344"/>
      <c r="L335" s="1344"/>
      <c r="M335" s="1344"/>
      <c r="N335" s="1344"/>
      <c r="O335" s="1344"/>
      <c r="P335" s="1344"/>
      <c r="Q335" s="1344"/>
      <c r="R335" s="1344"/>
      <c r="S335" s="1344"/>
      <c r="T335" s="1344"/>
      <c r="U335" s="1344"/>
      <c r="V335" s="1344"/>
    </row>
    <row r="336" spans="1:22" ht="16.5" thickBot="1">
      <c r="A336" s="1341">
        <v>3.1</v>
      </c>
      <c r="B336" s="1327" t="s">
        <v>77</v>
      </c>
      <c r="C336" s="1328">
        <v>15</v>
      </c>
      <c r="D336" s="1329"/>
      <c r="E336" s="1330"/>
      <c r="F336" s="1331"/>
      <c r="G336" s="1332">
        <v>3</v>
      </c>
      <c r="H336" s="1333">
        <f>$G336*30</f>
        <v>90</v>
      </c>
      <c r="I336" s="800"/>
      <c r="J336" s="773"/>
      <c r="K336" s="772"/>
      <c r="L336" s="773"/>
      <c r="M336" s="1342"/>
      <c r="N336" s="800"/>
      <c r="O336" s="772"/>
      <c r="P336" s="772"/>
      <c r="Q336" s="772"/>
      <c r="R336" s="772"/>
      <c r="S336" s="772"/>
      <c r="T336" s="772"/>
      <c r="U336" s="772"/>
      <c r="V336" s="1343"/>
    </row>
    <row r="337" spans="1:22" ht="16.5" thickBot="1">
      <c r="A337" s="1865" t="s">
        <v>36</v>
      </c>
      <c r="B337" s="1866"/>
      <c r="C337" s="791"/>
      <c r="D337" s="761"/>
      <c r="E337" s="761"/>
      <c r="F337" s="762"/>
      <c r="G337" s="798">
        <f>G335+G336</f>
        <v>15</v>
      </c>
      <c r="H337" s="803">
        <f>G337*30</f>
        <v>450</v>
      </c>
      <c r="I337" s="791"/>
      <c r="J337" s="760"/>
      <c r="K337" s="761"/>
      <c r="L337" s="760"/>
      <c r="M337" s="762"/>
      <c r="N337" s="791"/>
      <c r="O337" s="761"/>
      <c r="P337" s="761"/>
      <c r="Q337" s="761"/>
      <c r="R337" s="761"/>
      <c r="S337" s="761"/>
      <c r="T337" s="761"/>
      <c r="U337" s="761"/>
      <c r="V337" s="761"/>
    </row>
    <row r="338" spans="1:22" ht="16.5" thickBot="1">
      <c r="A338" s="774"/>
      <c r="B338" s="792"/>
      <c r="C338" s="789"/>
      <c r="D338" s="775"/>
      <c r="E338" s="775"/>
      <c r="F338" s="795"/>
      <c r="G338" s="799"/>
      <c r="H338" s="804"/>
      <c r="I338" s="797"/>
      <c r="J338" s="776"/>
      <c r="K338" s="776"/>
      <c r="L338" s="776"/>
      <c r="M338" s="801"/>
      <c r="N338" s="789"/>
      <c r="O338" s="775"/>
      <c r="P338" s="777"/>
      <c r="Q338" s="777"/>
      <c r="R338" s="777"/>
      <c r="S338" s="777"/>
      <c r="T338" s="778"/>
      <c r="U338" s="779"/>
      <c r="V338" s="780"/>
    </row>
    <row r="339" spans="1:22" ht="16.5" thickBot="1">
      <c r="A339" s="781"/>
      <c r="B339" s="793" t="s">
        <v>438</v>
      </c>
      <c r="C339" s="790"/>
      <c r="D339" s="782"/>
      <c r="E339" s="782"/>
      <c r="F339" s="796"/>
      <c r="G339" s="827">
        <f>G337+G20+G54+G313</f>
        <v>218.5</v>
      </c>
      <c r="H339" s="802">
        <f>G339*30</f>
        <v>6555</v>
      </c>
      <c r="I339" s="805"/>
      <c r="J339" s="806"/>
      <c r="K339" s="806"/>
      <c r="L339" s="806"/>
      <c r="M339" s="807"/>
      <c r="N339" s="790"/>
      <c r="O339" s="782"/>
      <c r="P339" s="783"/>
      <c r="Q339" s="783"/>
      <c r="R339" s="783"/>
      <c r="S339" s="783"/>
      <c r="T339" s="784"/>
      <c r="U339" s="785"/>
      <c r="V339" s="786"/>
    </row>
    <row r="340" spans="1:22" ht="16.5" thickBot="1">
      <c r="A340" s="781"/>
      <c r="B340" s="794" t="s">
        <v>79</v>
      </c>
      <c r="C340" s="790"/>
      <c r="D340" s="782"/>
      <c r="E340" s="782"/>
      <c r="F340" s="796"/>
      <c r="G340" s="827">
        <f>G21+G55+G314</f>
        <v>100</v>
      </c>
      <c r="H340" s="829">
        <f>G340*30</f>
        <v>3000</v>
      </c>
      <c r="I340" s="808"/>
      <c r="J340" s="809"/>
      <c r="K340" s="810"/>
      <c r="L340" s="809"/>
      <c r="M340" s="811"/>
      <c r="N340" s="790"/>
      <c r="O340" s="782"/>
      <c r="P340" s="783"/>
      <c r="Q340" s="783"/>
      <c r="R340" s="783"/>
      <c r="S340" s="783"/>
      <c r="T340" s="784"/>
      <c r="U340" s="785"/>
      <c r="V340" s="786"/>
    </row>
    <row r="341" spans="1:22" ht="16.5" thickBot="1">
      <c r="A341" s="781"/>
      <c r="B341" s="793" t="s">
        <v>85</v>
      </c>
      <c r="C341" s="790"/>
      <c r="D341" s="782"/>
      <c r="E341" s="782"/>
      <c r="F341" s="796"/>
      <c r="G341" s="827">
        <f>G22+G56+G315+G337</f>
        <v>120.5</v>
      </c>
      <c r="H341" s="828">
        <f>G341*30</f>
        <v>3615</v>
      </c>
      <c r="I341" s="812"/>
      <c r="J341" s="813"/>
      <c r="K341" s="813"/>
      <c r="L341" s="813"/>
      <c r="M341" s="814"/>
      <c r="N341" s="790"/>
      <c r="O341" s="782"/>
      <c r="P341" s="783"/>
      <c r="Q341" s="783"/>
      <c r="R341" s="783"/>
      <c r="S341" s="783"/>
      <c r="T341" s="784"/>
      <c r="U341" s="787"/>
      <c r="V341" s="788"/>
    </row>
    <row r="342" spans="1:22" ht="16.5" thickBot="1">
      <c r="A342" s="769"/>
      <c r="B342" s="173"/>
      <c r="C342" s="174"/>
      <c r="D342" s="174"/>
      <c r="E342" s="174"/>
      <c r="F342" s="175"/>
      <c r="G342" s="176"/>
      <c r="H342" s="830"/>
      <c r="I342" s="167"/>
      <c r="J342" s="167"/>
      <c r="K342" s="167"/>
      <c r="L342" s="167"/>
      <c r="M342" s="177"/>
      <c r="N342" s="178"/>
      <c r="O342" s="178"/>
      <c r="P342" s="179"/>
      <c r="Q342" s="179"/>
      <c r="R342" s="179"/>
      <c r="S342" s="179"/>
      <c r="T342" s="180"/>
      <c r="U342" s="105"/>
      <c r="V342" s="771"/>
    </row>
    <row r="343" spans="1:22" ht="16.5" thickBot="1">
      <c r="A343" s="1871" t="s">
        <v>187</v>
      </c>
      <c r="B343" s="1872"/>
      <c r="C343" s="1872"/>
      <c r="D343" s="1872"/>
      <c r="E343" s="1872"/>
      <c r="F343" s="1872"/>
      <c r="G343" s="1872"/>
      <c r="H343" s="1872"/>
      <c r="I343" s="1872"/>
      <c r="J343" s="1872"/>
      <c r="K343" s="1872"/>
      <c r="L343" s="1872"/>
      <c r="M343" s="1873"/>
      <c r="N343" s="1874" t="s">
        <v>530</v>
      </c>
      <c r="O343" s="1874"/>
      <c r="P343" s="927" t="s">
        <v>509</v>
      </c>
      <c r="Q343" s="927" t="s">
        <v>510</v>
      </c>
      <c r="R343" s="927"/>
      <c r="S343" s="927" t="s">
        <v>510</v>
      </c>
      <c r="T343" s="927" t="s">
        <v>510</v>
      </c>
      <c r="U343" s="927" t="s">
        <v>508</v>
      </c>
      <c r="V343" s="925"/>
    </row>
    <row r="344" spans="1:22" ht="15.75">
      <c r="A344" s="1875" t="s">
        <v>186</v>
      </c>
      <c r="B344" s="1876"/>
      <c r="C344" s="1876"/>
      <c r="D344" s="1876"/>
      <c r="E344" s="1876"/>
      <c r="F344" s="1876"/>
      <c r="G344" s="1876"/>
      <c r="H344" s="1876"/>
      <c r="I344" s="1876"/>
      <c r="J344" s="1876"/>
      <c r="K344" s="1876"/>
      <c r="L344" s="1876"/>
      <c r="M344" s="1877"/>
      <c r="N344" s="283">
        <v>4</v>
      </c>
      <c r="O344" s="283"/>
      <c r="P344" s="1878">
        <v>4</v>
      </c>
      <c r="Q344" s="1878">
        <v>5</v>
      </c>
      <c r="R344" s="1878"/>
      <c r="S344" s="1878">
        <v>4</v>
      </c>
      <c r="T344" s="1878">
        <v>4</v>
      </c>
      <c r="U344" s="1878">
        <v>1</v>
      </c>
      <c r="V344" s="1878"/>
    </row>
    <row r="345" spans="1:22" ht="15.75">
      <c r="A345" s="1879" t="s">
        <v>34</v>
      </c>
      <c r="B345" s="1880"/>
      <c r="C345" s="1880"/>
      <c r="D345" s="1880"/>
      <c r="E345" s="1880"/>
      <c r="F345" s="1880"/>
      <c r="G345" s="1880"/>
      <c r="H345" s="1880"/>
      <c r="I345" s="1880"/>
      <c r="J345" s="1880"/>
      <c r="K345" s="1880"/>
      <c r="L345" s="1880"/>
      <c r="M345" s="1881"/>
      <c r="N345" s="156">
        <v>2</v>
      </c>
      <c r="O345" s="156"/>
      <c r="P345" s="1346">
        <v>1</v>
      </c>
      <c r="Q345" s="1346">
        <v>1</v>
      </c>
      <c r="R345" s="1346"/>
      <c r="S345" s="1346">
        <v>1</v>
      </c>
      <c r="T345" s="1346">
        <v>3</v>
      </c>
      <c r="U345" s="1346">
        <v>3</v>
      </c>
      <c r="V345" s="1346">
        <v>1</v>
      </c>
    </row>
    <row r="346" spans="1:22" ht="15.75">
      <c r="A346" s="1879" t="s">
        <v>35</v>
      </c>
      <c r="B346" s="1880"/>
      <c r="C346" s="1880"/>
      <c r="D346" s="1880"/>
      <c r="E346" s="1880"/>
      <c r="F346" s="1880"/>
      <c r="G346" s="1880"/>
      <c r="H346" s="1880"/>
      <c r="I346" s="1880"/>
      <c r="J346" s="1880"/>
      <c r="K346" s="1880"/>
      <c r="L346" s="1880"/>
      <c r="M346" s="1881"/>
      <c r="N346" s="1346"/>
      <c r="O346" s="1346"/>
      <c r="P346" s="1346"/>
      <c r="Q346" s="1346"/>
      <c r="R346" s="1346"/>
      <c r="S346" s="1346">
        <v>2</v>
      </c>
      <c r="T346" s="1346"/>
      <c r="U346" s="1346">
        <v>1</v>
      </c>
      <c r="V346" s="1346"/>
    </row>
    <row r="347" spans="1:22" ht="15.75">
      <c r="A347" s="1882" t="s">
        <v>38</v>
      </c>
      <c r="B347" s="1883"/>
      <c r="C347" s="1883"/>
      <c r="D347" s="1883"/>
      <c r="E347" s="1883"/>
      <c r="F347" s="1883"/>
      <c r="G347" s="1883"/>
      <c r="H347" s="1883"/>
      <c r="I347" s="1883"/>
      <c r="J347" s="1883"/>
      <c r="K347" s="1883"/>
      <c r="L347" s="1883"/>
      <c r="M347" s="1884"/>
      <c r="N347" s="1346"/>
      <c r="O347" s="1346"/>
      <c r="P347" s="1346"/>
      <c r="Q347" s="1346"/>
      <c r="R347" s="1346"/>
      <c r="S347" s="1346"/>
      <c r="T347" s="1346"/>
      <c r="U347" s="1346"/>
      <c r="V347" s="1346"/>
    </row>
    <row r="348" spans="1:22" ht="15.75">
      <c r="A348" s="1885" t="s">
        <v>48</v>
      </c>
      <c r="B348" s="1885"/>
      <c r="C348" s="1885"/>
      <c r="D348" s="1885"/>
      <c r="E348" s="1885"/>
      <c r="F348" s="1885"/>
      <c r="G348" s="1885"/>
      <c r="H348" s="1885"/>
      <c r="I348" s="1885"/>
      <c r="J348" s="1885"/>
      <c r="K348" s="1885"/>
      <c r="L348" s="1885"/>
      <c r="M348" s="1885"/>
      <c r="N348" s="1886" t="s">
        <v>147</v>
      </c>
      <c r="O348" s="1887"/>
      <c r="P348" s="1888"/>
      <c r="Q348" s="1886" t="s">
        <v>147</v>
      </c>
      <c r="R348" s="1887"/>
      <c r="S348" s="1888"/>
      <c r="T348" s="1886" t="s">
        <v>86</v>
      </c>
      <c r="U348" s="1887"/>
      <c r="V348" s="1888"/>
    </row>
    <row r="349" spans="1:22" ht="16.5" thickBot="1">
      <c r="A349" s="1889"/>
      <c r="B349" s="1890"/>
      <c r="C349" s="1890"/>
      <c r="D349" s="1890"/>
      <c r="E349" s="1890"/>
      <c r="F349" s="1890"/>
      <c r="G349" s="1890"/>
      <c r="H349" s="1890"/>
      <c r="I349" s="1890"/>
      <c r="J349" s="1890"/>
      <c r="K349" s="1890"/>
      <c r="L349" s="1890"/>
      <c r="M349" s="1890"/>
      <c r="N349" s="1890"/>
      <c r="O349" s="1890"/>
      <c r="P349" s="1890"/>
      <c r="Q349" s="1890"/>
      <c r="R349" s="1890"/>
      <c r="S349" s="1890"/>
      <c r="T349" s="1890"/>
      <c r="U349" s="1890"/>
      <c r="V349" s="1891"/>
    </row>
    <row r="350" spans="1:22" ht="16.5" thickBot="1">
      <c r="A350" s="1892" t="s">
        <v>277</v>
      </c>
      <c r="B350" s="1872"/>
      <c r="C350" s="1872"/>
      <c r="D350" s="1872"/>
      <c r="E350" s="1872"/>
      <c r="F350" s="1872"/>
      <c r="G350" s="1872"/>
      <c r="H350" s="1872"/>
      <c r="I350" s="1872"/>
      <c r="J350" s="1872"/>
      <c r="K350" s="1872"/>
      <c r="L350" s="1872"/>
      <c r="M350" s="1893"/>
      <c r="N350" s="1874" t="s">
        <v>530</v>
      </c>
      <c r="O350" s="1874"/>
      <c r="P350" s="927" t="s">
        <v>509</v>
      </c>
      <c r="Q350" s="926" t="s">
        <v>517</v>
      </c>
      <c r="R350" s="927"/>
      <c r="S350" s="1894" t="s">
        <v>517</v>
      </c>
      <c r="T350" s="1895" t="s">
        <v>522</v>
      </c>
      <c r="U350" s="1896" t="s">
        <v>517</v>
      </c>
      <c r="V350" s="1897"/>
    </row>
    <row r="351" spans="1:22" ht="15.75">
      <c r="A351" s="1898" t="s">
        <v>186</v>
      </c>
      <c r="B351" s="1899"/>
      <c r="C351" s="1899"/>
      <c r="D351" s="1899"/>
      <c r="E351" s="1899"/>
      <c r="F351" s="1899"/>
      <c r="G351" s="1899"/>
      <c r="H351" s="1899"/>
      <c r="I351" s="1899"/>
      <c r="J351" s="1899"/>
      <c r="K351" s="1899"/>
      <c r="L351" s="1899"/>
      <c r="M351" s="1900"/>
      <c r="N351" s="1901">
        <f>COUNTIF($C11:$C90,N$5)+COUNTIF($C96:$C97,N$5)+COUNTIF($C173:$C216,N$5)+COUNTIF($C326:$C328,N$5)</f>
        <v>5</v>
      </c>
      <c r="O351" s="1902">
        <f>COUNTIF($C11:$C90,O$5)+COUNTIF($C96:$C97,O$5)+COUNTIF($C173:$C216,O$5)+COUNTIF($C326:$C328,O$5)</f>
        <v>0</v>
      </c>
      <c r="P351" s="1903">
        <f>COUNTIF($C11:$C90,P$5)+COUNTIF($C96:$C97,P$5)+COUNTIF($C173:$C216,P$5)+COUNTIF($C326:$C328,P$5)</f>
        <v>3</v>
      </c>
      <c r="Q351" s="1901">
        <f>COUNTIF($C11:$C90,Q$5)+COUNTIF($C96:$C97,Q$5)+COUNTIF($C173:$C216,Q$5)+COUNTIF($C326:$C328,Q$5)</f>
        <v>5</v>
      </c>
      <c r="R351" s="1902">
        <f>COUNTIF($C11:$C90,R$5)+COUNTIF($C96:$C97,R$5)+COUNTIF($C173:$C216,R$5)+COUNTIF($C326:$C328,R$5)</f>
        <v>0</v>
      </c>
      <c r="S351" s="1903">
        <f>COUNTIF($C11:$C90,S$5)+COUNTIF($C96:$C97,S$5)+COUNTIF($C173:$C216,S$5)+COUNTIF($C326:$C328,S$5)</f>
        <v>2</v>
      </c>
      <c r="T351" s="1901">
        <f>COUNTIF($C11:$C90,T$5)+COUNTIF($C96:$C97,T$5)+COUNTIF($C173:$C216,T$5)+COUNTIF($C326:$C328,T$5)</f>
        <v>4</v>
      </c>
      <c r="U351" s="1902">
        <f>COUNTIF($C11:$C90,U$5)+COUNTIF($C96:$C97,U$5)+COUNTIF($C173:$C216,U$5)+COUNTIF($C326:$C328,U$5)</f>
        <v>2</v>
      </c>
      <c r="V351" s="1904">
        <f>COUNTIF($C11:$C90,V$5)+COUNTIF($C96:$C97,V$5)+COUNTIF($C173:$C216,V$5)+COUNTIF($C326:$C328,V$5)</f>
        <v>1</v>
      </c>
    </row>
    <row r="352" spans="1:22" ht="15.75">
      <c r="A352" s="1905" t="s">
        <v>34</v>
      </c>
      <c r="B352" s="1906"/>
      <c r="C352" s="1906"/>
      <c r="D352" s="1906"/>
      <c r="E352" s="1906"/>
      <c r="F352" s="1906"/>
      <c r="G352" s="1906"/>
      <c r="H352" s="1906"/>
      <c r="I352" s="1906"/>
      <c r="J352" s="1906"/>
      <c r="K352" s="1906"/>
      <c r="L352" s="1906"/>
      <c r="M352" s="1907"/>
      <c r="N352" s="1908">
        <f>COUNTIF($D11:$D90,N$5)+COUNTIF($D96:$D97,N$5)+COUNTIF($D173:$D216,N$5)+COUNTIF($D326:$D328,N$5)</f>
        <v>1</v>
      </c>
      <c r="O352" s="1346">
        <f>COUNTIF($D11:$D90,O$5)+COUNTIF($D96:$D97,O$5)+COUNTIF($D173:$D216,O$5)+COUNTIF($D326:$D328,O$5)</f>
        <v>0</v>
      </c>
      <c r="P352" s="1909">
        <f>COUNTIF($D11:$D90,P$5)+COUNTIF($D96:$D97,P$5)+COUNTIF($D173:$D216,P$5)+COUNTIF($D326:$D328,P$5)</f>
        <v>1</v>
      </c>
      <c r="Q352" s="1908">
        <f>COUNTIF($D11:$D90,Q$5)+COUNTIF($D96:$D97,Q$5)+COUNTIF($D173:$D216,Q$5)+COUNTIF($D326:$D328,Q$5)</f>
        <v>1</v>
      </c>
      <c r="R352" s="1346">
        <f>COUNTIF($D11:$D90,R$5)+COUNTIF($D96:$D97,R$5)+COUNTIF($D173:$D216,R$5)+COUNTIF($D326:$D328,R$5)</f>
        <v>0</v>
      </c>
      <c r="S352" s="1909">
        <f>COUNTIF($D11:$D90,S$5)+COUNTIF($D96:$D97,S$5)+COUNTIF($D173:$D216,S$5)+COUNTIF($D326:$D328,S$5)</f>
        <v>4</v>
      </c>
      <c r="T352" s="1908">
        <f>COUNTIF($D11:$D90,T$5)+COUNTIF($D96:$D97,T$5)+COUNTIF($D173:$D216,T$5)+COUNTIF($D326:$D328,T$5)</f>
        <v>2</v>
      </c>
      <c r="U352" s="1346">
        <f>COUNTIF($D11:$D90,U$5)+COUNTIF($D96:$D97,U$5)+COUNTIF($D173:$D216,U$5)+COUNTIF($D326:$D328,U$5)</f>
        <v>5</v>
      </c>
      <c r="V352" s="1909">
        <f>COUNTIF($D11:$D90,V$5)+COUNTIF($D96:$D97,V$5)+COUNTIF($D173:$D216,V$5)+COUNTIF($D326:$D328,V$5)-2</f>
        <v>-1</v>
      </c>
    </row>
    <row r="353" spans="1:22" ht="15.75">
      <c r="A353" s="1905" t="s">
        <v>249</v>
      </c>
      <c r="B353" s="1906"/>
      <c r="C353" s="1906"/>
      <c r="D353" s="1906"/>
      <c r="E353" s="1906"/>
      <c r="F353" s="1906"/>
      <c r="G353" s="1906"/>
      <c r="H353" s="1906"/>
      <c r="I353" s="1906"/>
      <c r="J353" s="1906"/>
      <c r="K353" s="1906"/>
      <c r="L353" s="1906"/>
      <c r="M353" s="1907"/>
      <c r="N353" s="1908">
        <f>COUNTIF($E11:$E90,N$5)+COUNTIF($E96:$E97,N$5)+COUNTIF($E173:$E216,N$5)+COUNTIF($E326:$E328,N$5)</f>
        <v>0</v>
      </c>
      <c r="O353" s="1346">
        <f>COUNTIF($E11:$E90,O$5)+COUNTIF($E96:$E97,O$5)+COUNTIF($E173:$E216,O$5)+COUNTIF($E326:$E328,O$5)</f>
        <v>0</v>
      </c>
      <c r="P353" s="1909">
        <f>COUNTIF($E11:$E90,P$5)+COUNTIF($E96:$E97,P$5)+COUNTIF($E173:$E216,P$5)+COUNTIF($E326:$E328,P$5)</f>
        <v>0</v>
      </c>
      <c r="Q353" s="1908">
        <f>COUNTIF($E11:$E90,Q$5)+COUNTIF($E96:$E97,Q$5)+COUNTIF($E173:$E216,Q$5)+COUNTIF($E326:$E328,Q$5)</f>
        <v>0</v>
      </c>
      <c r="R353" s="1346">
        <f>COUNTIF($E11:$E90,R$5)+COUNTIF($E96:$E97,R$5)+COUNTIF($E173:$E216,R$5)+COUNTIF($E326:$E328,R$5)</f>
        <v>0</v>
      </c>
      <c r="S353" s="1909">
        <f>COUNTIF($E11:$E90,S$5)+COUNTIF($E96:$E97,S$5)+COUNTIF($E173:$E216,S$5)+COUNTIF($E326:$E328,S$5)</f>
        <v>1</v>
      </c>
      <c r="T353" s="1908">
        <f>COUNTIF($E11:$E90,T$5)+COUNTIF($E96:$E97,T$5)+COUNTIF($E173:$E216,T$5)+COUNTIF($E326:$E328,T$5)</f>
        <v>0</v>
      </c>
      <c r="U353" s="1346">
        <f>COUNTIF($E11:$E90,U$5)+COUNTIF($E96:$E97,U$5)+COUNTIF($E173:$E216,U$5)+COUNTIF($E326:$E328,U$5)</f>
        <v>1</v>
      </c>
      <c r="V353" s="1909">
        <f>COUNTIF($E11:$E90,V$5)+COUNTIF($E96:$E97,V$5)+COUNTIF($E173:$E216,V$5)+COUNTIF($E326:$E328,V$5)</f>
        <v>0</v>
      </c>
    </row>
    <row r="354" spans="1:22" ht="16.5" thickBot="1">
      <c r="A354" s="1910" t="s">
        <v>248</v>
      </c>
      <c r="B354" s="1911"/>
      <c r="C354" s="1911"/>
      <c r="D354" s="1911"/>
      <c r="E354" s="1911"/>
      <c r="F354" s="1911"/>
      <c r="G354" s="1911"/>
      <c r="H354" s="1911"/>
      <c r="I354" s="1911"/>
      <c r="J354" s="1911"/>
      <c r="K354" s="1911"/>
      <c r="L354" s="1911"/>
      <c r="M354" s="1912"/>
      <c r="N354" s="1913">
        <f>COUNTIF($F11:$F90,N$5)+COUNTIF($F96:$F97,N$5)+COUNTIF($F173:$F216,N$5)+COUNTIF($F326:$F328,N$5)</f>
        <v>0</v>
      </c>
      <c r="O354" s="1914">
        <f>COUNTIF($F11:$F90,O$5)+COUNTIF($F96:$F97,O$5)+COUNTIF($F173:$F216,O$5)+COUNTIF($F326:$F328,O$5)</f>
        <v>0</v>
      </c>
      <c r="P354" s="1915">
        <f>COUNTIF($F11:$F90,P$5)+COUNTIF($F96:$F97,P$5)+COUNTIF($F173:$F216,P$5)+COUNTIF($F326:$F328,P$5)</f>
        <v>0</v>
      </c>
      <c r="Q354" s="1913">
        <f>COUNTIF($F11:$F90,Q$5)+COUNTIF($F96:$F97,Q$5)+COUNTIF($F173:$F216,Q$5)+COUNTIF($F326:$F328,Q$5)</f>
        <v>0</v>
      </c>
      <c r="R354" s="1914">
        <f>COUNTIF($F11:$F90,R$5)+COUNTIF($F96:$F97,R$5)+COUNTIF($F173:$F216,R$5)+COUNTIF($F326:$F328,R$5)</f>
        <v>0</v>
      </c>
      <c r="S354" s="1915">
        <f>COUNTIF($F11:$F90,S$5)+COUNTIF($F96:$F97,S$5)+COUNTIF($F173:$F216,S$5)+COUNTIF($F326:$F328,S$5)</f>
        <v>0</v>
      </c>
      <c r="T354" s="1913">
        <f>COUNTIF($F11:$F90,T$5)+COUNTIF($F96:$F97,T$5)+COUNTIF($F173:$F216,T$5)+COUNTIF($F326:$F328,T$5)</f>
        <v>1</v>
      </c>
      <c r="U354" s="1914">
        <f>COUNTIF($F11:$F90,U$5)+COUNTIF($F96:$F97,U$5)+COUNTIF($F173:$F216,U$5)+COUNTIF($F326:$F328,U$5)</f>
        <v>0</v>
      </c>
      <c r="V354" s="1915">
        <f>COUNTIF($F11:$F90,V$5)+COUNTIF($F96:$F97,V$5)+COUNTIF($F173:$F216,V$5)+COUNTIF($F326:$F328,V$5)</f>
        <v>0</v>
      </c>
    </row>
    <row r="355" spans="1:22" ht="16.5" thickBot="1">
      <c r="A355" s="1916" t="s">
        <v>48</v>
      </c>
      <c r="B355" s="1917"/>
      <c r="C355" s="1917"/>
      <c r="D355" s="1917"/>
      <c r="E355" s="1917"/>
      <c r="F355" s="1917"/>
      <c r="G355" s="1917"/>
      <c r="H355" s="1917"/>
      <c r="I355" s="1917"/>
      <c r="J355" s="1917"/>
      <c r="K355" s="1917"/>
      <c r="L355" s="1917"/>
      <c r="M355" s="1918"/>
      <c r="N355" s="1820" t="s">
        <v>147</v>
      </c>
      <c r="O355" s="1821"/>
      <c r="P355" s="1822"/>
      <c r="Q355" s="1820" t="s">
        <v>147</v>
      </c>
      <c r="R355" s="1821"/>
      <c r="S355" s="1822"/>
      <c r="T355" s="1820" t="s">
        <v>86</v>
      </c>
      <c r="U355" s="1821"/>
      <c r="V355" s="1822"/>
    </row>
    <row r="356" spans="1:22" ht="16.5" thickBot="1">
      <c r="A356" s="1919"/>
      <c r="B356" s="1920"/>
      <c r="C356" s="1920"/>
      <c r="D356" s="1920"/>
      <c r="E356" s="1920"/>
      <c r="F356" s="1920"/>
      <c r="G356" s="1920"/>
      <c r="H356" s="1920"/>
      <c r="I356" s="1920"/>
      <c r="J356" s="1920"/>
      <c r="K356" s="1920"/>
      <c r="L356" s="1920"/>
      <c r="M356" s="1920"/>
      <c r="N356" s="1920"/>
      <c r="O356" s="1920"/>
      <c r="P356" s="1920"/>
      <c r="Q356" s="1920"/>
      <c r="R356" s="1920"/>
      <c r="S356" s="1920"/>
      <c r="T356" s="1920"/>
      <c r="U356" s="1920"/>
      <c r="V356" s="1921"/>
    </row>
    <row r="357" spans="1:22" ht="16.5" thickBot="1">
      <c r="A357" s="1922" t="s">
        <v>439</v>
      </c>
      <c r="B357" s="1923"/>
      <c r="C357" s="1923"/>
      <c r="D357" s="1923"/>
      <c r="E357" s="1923"/>
      <c r="F357" s="1923"/>
      <c r="G357" s="1923"/>
      <c r="H357" s="1923"/>
      <c r="I357" s="1923"/>
      <c r="J357" s="1923"/>
      <c r="K357" s="1923"/>
      <c r="L357" s="1923"/>
      <c r="M357" s="1924"/>
      <c r="N357" s="1874" t="s">
        <v>530</v>
      </c>
      <c r="O357" s="1925"/>
      <c r="P357" s="927" t="s">
        <v>509</v>
      </c>
      <c r="Q357" s="1926" t="s">
        <v>516</v>
      </c>
      <c r="R357" s="1927"/>
      <c r="S357" s="1928" t="s">
        <v>520</v>
      </c>
      <c r="T357" s="1926" t="s">
        <v>521</v>
      </c>
      <c r="U357" s="1929" t="s">
        <v>523</v>
      </c>
      <c r="V357" s="1930"/>
    </row>
    <row r="358" spans="1:22" ht="15.75">
      <c r="A358" s="1931" t="s">
        <v>186</v>
      </c>
      <c r="B358" s="1932"/>
      <c r="C358" s="1932"/>
      <c r="D358" s="1932"/>
      <c r="E358" s="1932"/>
      <c r="F358" s="1932"/>
      <c r="G358" s="1932"/>
      <c r="H358" s="1932"/>
      <c r="I358" s="1932"/>
      <c r="J358" s="1932"/>
      <c r="K358" s="1932"/>
      <c r="L358" s="1932"/>
      <c r="M358" s="1933"/>
      <c r="N358" s="1934">
        <f>COUNTIF($C16:$C63,N$5)+COUNTIF($C100:$C104,N$5)+COUNTIF($C188:$C316,N$5)</f>
        <v>5</v>
      </c>
      <c r="O358" s="1935">
        <f>COUNTIF($C16:$C63,O$5)+COUNTIF($C100:$C104,O$5)+COUNTIF($C188:$C316,O$5)</f>
        <v>0</v>
      </c>
      <c r="P358" s="1936">
        <v>4</v>
      </c>
      <c r="Q358" s="1934">
        <v>2</v>
      </c>
      <c r="R358" s="1935"/>
      <c r="S358" s="1936">
        <v>2</v>
      </c>
      <c r="T358" s="1934">
        <v>4</v>
      </c>
      <c r="U358" s="1937">
        <v>3</v>
      </c>
      <c r="V358" s="1938"/>
    </row>
    <row r="359" spans="1:22" ht="15.75">
      <c r="A359" s="1939" t="s">
        <v>34</v>
      </c>
      <c r="B359" s="1940"/>
      <c r="C359" s="1940"/>
      <c r="D359" s="1940"/>
      <c r="E359" s="1940"/>
      <c r="F359" s="1940"/>
      <c r="G359" s="1940"/>
      <c r="H359" s="1940"/>
      <c r="I359" s="1940"/>
      <c r="J359" s="1940"/>
      <c r="K359" s="1940"/>
      <c r="L359" s="1940"/>
      <c r="M359" s="1941"/>
      <c r="N359" s="1942">
        <f>COUNTIF($D16:$D63,N$5)+COUNTIF($D100:$D104,N$5)+COUNTIF($D188:$D316,N$5)</f>
        <v>1</v>
      </c>
      <c r="O359" s="1943">
        <f>COUNTIF($D16:$D63,O$5)+COUNTIF($D100:$D104,O$5)+COUNTIF($D188:$D316,O$5)</f>
        <v>0</v>
      </c>
      <c r="P359" s="1944">
        <v>1</v>
      </c>
      <c r="Q359" s="1942">
        <v>4</v>
      </c>
      <c r="R359" s="1943">
        <f>COUNTIF($D16:$D63,R$5)+COUNTIF($D100:$D104,R$5)+COUNTIF($D188:$D316,R$5)</f>
        <v>0</v>
      </c>
      <c r="S359" s="1944">
        <v>2</v>
      </c>
      <c r="T359" s="1942">
        <v>4</v>
      </c>
      <c r="U359" s="1945">
        <v>3</v>
      </c>
      <c r="V359" s="1944">
        <v>1</v>
      </c>
    </row>
    <row r="360" spans="1:22" ht="15.75">
      <c r="A360" s="1939" t="s">
        <v>249</v>
      </c>
      <c r="B360" s="1940"/>
      <c r="C360" s="1940"/>
      <c r="D360" s="1940"/>
      <c r="E360" s="1940"/>
      <c r="F360" s="1940"/>
      <c r="G360" s="1940"/>
      <c r="H360" s="1940"/>
      <c r="I360" s="1940"/>
      <c r="J360" s="1940"/>
      <c r="K360" s="1940"/>
      <c r="L360" s="1940"/>
      <c r="M360" s="1941"/>
      <c r="N360" s="1946">
        <f>COUNTIF($E16:$E63,N$5)+COUNTIF($E100:$E104,N$5)+COUNTIF($E188:$E316,N$5)</f>
        <v>0</v>
      </c>
      <c r="O360" s="1943">
        <f>COUNTIF($E16:$E63,O$5)+COUNTIF($E100:$E104,O$5)+COUNTIF($E188:$E316,O$5)</f>
        <v>0</v>
      </c>
      <c r="P360" s="1947">
        <f>COUNTIF($E16:$E63,P$5)+COUNTIF($E100:$E104,P$5)+COUNTIF($E188:$E316,P$5)</f>
        <v>0</v>
      </c>
      <c r="Q360" s="1946">
        <f>COUNTIF($E16:$E63,Q$5)+COUNTIF($E100:$E104,Q$5)+COUNTIF($E188:$E316,Q$5)</f>
        <v>0</v>
      </c>
      <c r="R360" s="1943">
        <f>COUNTIF($E16:$E63,R$5)+COUNTIF($E100:$E104,R$5)+COUNTIF($E188:$E316,R$5)</f>
        <v>0</v>
      </c>
      <c r="S360" s="1944">
        <v>1</v>
      </c>
      <c r="T360" s="1942">
        <f>COUNTIF($E16:$E63,T$5)+COUNTIF($E100:$E104,T$5)+COUNTIF($E188:$E316,T$5)</f>
        <v>0</v>
      </c>
      <c r="U360" s="1945"/>
      <c r="V360" s="1947">
        <f>COUNTIF($E16:$E63,V$5)+COUNTIF($E100:$E104,V$5)+COUNTIF($E188:$E316,V$5)</f>
        <v>0</v>
      </c>
    </row>
    <row r="361" spans="1:22" ht="15.75">
      <c r="A361" s="1948" t="s">
        <v>248</v>
      </c>
      <c r="B361" s="1949"/>
      <c r="C361" s="1949"/>
      <c r="D361" s="1949"/>
      <c r="E361" s="1949"/>
      <c r="F361" s="1949"/>
      <c r="G361" s="1949"/>
      <c r="H361" s="1949"/>
      <c r="I361" s="1949"/>
      <c r="J361" s="1949"/>
      <c r="K361" s="1949"/>
      <c r="L361" s="1949"/>
      <c r="M361" s="1950"/>
      <c r="N361" s="1946">
        <f>COUNTIF($F16:$F63,N$5)+COUNTIF($F100:$F104,N$5)+COUNTIF($F188:$F316,N$5)</f>
        <v>0</v>
      </c>
      <c r="O361" s="1943">
        <f>COUNTIF($F16:$F63,O$5)+COUNTIF($F100:$F104,O$5)+COUNTIF($F188:$F316,O$5)</f>
        <v>0</v>
      </c>
      <c r="P361" s="1947">
        <f>COUNTIF($F16:$F63,P$5)+COUNTIF($F100:$F104,P$5)+COUNTIF($F188:$F316,P$5)</f>
        <v>0</v>
      </c>
      <c r="Q361" s="1946">
        <f>COUNTIF($F16:$F63,Q$5)+COUNTIF($F100:$F104,Q$5)+COUNTIF($F188:$F316,Q$5)</f>
        <v>0</v>
      </c>
      <c r="R361" s="1943">
        <f>COUNTIF($F16:$F63,R$5)+COUNTIF($F100:$F104,R$5)+COUNTIF($F188:$F316,R$5)</f>
        <v>0</v>
      </c>
      <c r="S361" s="1944">
        <v>1</v>
      </c>
      <c r="T361" s="1942">
        <f>COUNTIF($F16:$F63,T$5)+COUNTIF($F100:$F104,T$5)+COUNTIF($F188:$F316,T$5)</f>
        <v>2</v>
      </c>
      <c r="U361" s="1945">
        <v>2</v>
      </c>
      <c r="V361" s="1947">
        <f>COUNTIF($F16:$F63,V$5)+COUNTIF($F100:$F104,V$5)+COUNTIF($F188:$F316,V$5)</f>
        <v>0</v>
      </c>
    </row>
    <row r="362" spans="1:22" ht="16.5" thickBot="1">
      <c r="A362" s="1951" t="s">
        <v>48</v>
      </c>
      <c r="B362" s="1952"/>
      <c r="C362" s="1952"/>
      <c r="D362" s="1952"/>
      <c r="E362" s="1952"/>
      <c r="F362" s="1952"/>
      <c r="G362" s="1952"/>
      <c r="H362" s="1952"/>
      <c r="I362" s="1952"/>
      <c r="J362" s="1952"/>
      <c r="K362" s="1952"/>
      <c r="L362" s="1952"/>
      <c r="M362" s="1953"/>
      <c r="N362" s="1820" t="s">
        <v>147</v>
      </c>
      <c r="O362" s="1821"/>
      <c r="P362" s="1822"/>
      <c r="Q362" s="1820" t="s">
        <v>147</v>
      </c>
      <c r="R362" s="1821"/>
      <c r="S362" s="1822"/>
      <c r="T362" s="1820" t="s">
        <v>86</v>
      </c>
      <c r="U362" s="1821"/>
      <c r="V362" s="1822"/>
    </row>
    <row r="363" spans="1:22" ht="15.75">
      <c r="A363" s="815"/>
      <c r="B363" s="815"/>
      <c r="C363" s="815"/>
      <c r="D363" s="815"/>
      <c r="E363" s="815"/>
      <c r="F363" s="815"/>
      <c r="G363" s="815"/>
      <c r="H363" s="815"/>
      <c r="I363" s="815"/>
      <c r="J363" s="815"/>
      <c r="K363" s="815"/>
      <c r="L363" s="815"/>
      <c r="M363" s="815"/>
      <c r="N363" s="815"/>
      <c r="O363" s="815"/>
      <c r="P363" s="815"/>
      <c r="Q363" s="815"/>
      <c r="R363" s="815"/>
      <c r="S363" s="815"/>
      <c r="T363" s="815"/>
      <c r="U363" s="815"/>
      <c r="V363" s="815"/>
    </row>
    <row r="364" spans="1:22" ht="15.75">
      <c r="A364" s="815"/>
      <c r="B364" s="815"/>
      <c r="C364" s="815"/>
      <c r="D364" s="815"/>
      <c r="E364" s="815"/>
      <c r="F364" s="815"/>
      <c r="G364" s="815"/>
      <c r="H364" s="815"/>
      <c r="I364" s="815"/>
      <c r="J364" s="815"/>
      <c r="K364" s="815"/>
      <c r="L364" s="815"/>
      <c r="M364" s="815"/>
      <c r="N364" s="815"/>
      <c r="O364" s="815"/>
      <c r="P364" s="815"/>
      <c r="Q364" s="815"/>
      <c r="R364" s="815"/>
      <c r="S364" s="815"/>
      <c r="T364" s="815"/>
      <c r="U364" s="815"/>
      <c r="V364" s="815"/>
    </row>
    <row r="365" spans="1:22" ht="15.75">
      <c r="A365" s="815"/>
      <c r="B365" s="815"/>
      <c r="C365" s="815"/>
      <c r="D365" s="815"/>
      <c r="E365" s="815"/>
      <c r="F365" s="815"/>
      <c r="G365" s="815"/>
      <c r="H365" s="815"/>
      <c r="I365" s="815"/>
      <c r="J365" s="815"/>
      <c r="K365" s="815"/>
      <c r="L365" s="815"/>
      <c r="M365" s="815"/>
      <c r="N365" s="815"/>
      <c r="O365" s="815"/>
      <c r="P365" s="815"/>
      <c r="Q365" s="815"/>
      <c r="R365" s="815"/>
      <c r="S365" s="815"/>
      <c r="T365" s="815"/>
      <c r="U365" s="815"/>
      <c r="V365" s="815"/>
    </row>
    <row r="366" spans="1:22" ht="15.75">
      <c r="A366" s="815"/>
      <c r="B366" s="815"/>
      <c r="C366" s="815"/>
      <c r="D366" s="815"/>
      <c r="E366" s="815"/>
      <c r="F366" s="815"/>
      <c r="G366" s="815"/>
      <c r="H366" s="815"/>
      <c r="I366" s="815"/>
      <c r="J366" s="815"/>
      <c r="K366" s="815"/>
      <c r="L366" s="815"/>
      <c r="M366" s="815"/>
      <c r="N366" s="815"/>
      <c r="O366" s="815"/>
      <c r="P366" s="815"/>
      <c r="Q366" s="815"/>
      <c r="R366" s="815"/>
      <c r="S366" s="815"/>
      <c r="T366" s="815"/>
      <c r="U366" s="815"/>
      <c r="V366" s="815"/>
    </row>
    <row r="367" spans="1:22" ht="15.75">
      <c r="A367" s="815"/>
      <c r="B367" s="815"/>
      <c r="C367" s="815"/>
      <c r="D367" s="815"/>
      <c r="E367" s="815"/>
      <c r="F367" s="815"/>
      <c r="G367" s="815"/>
      <c r="H367" s="815"/>
      <c r="I367" s="815"/>
      <c r="J367" s="815"/>
      <c r="K367" s="815"/>
      <c r="L367" s="815"/>
      <c r="M367" s="815"/>
      <c r="N367" s="815"/>
      <c r="O367" s="815"/>
      <c r="P367" s="815"/>
      <c r="Q367" s="815"/>
      <c r="R367" s="815"/>
      <c r="S367" s="815"/>
      <c r="T367" s="815"/>
      <c r="U367" s="815"/>
      <c r="V367" s="815"/>
    </row>
    <row r="368" spans="1:22" ht="15.75">
      <c r="A368" s="815"/>
      <c r="B368" s="815"/>
      <c r="C368" s="815"/>
      <c r="D368" s="815"/>
      <c r="E368" s="815"/>
      <c r="F368" s="815"/>
      <c r="G368" s="815"/>
      <c r="H368" s="815"/>
      <c r="I368" s="815"/>
      <c r="J368" s="815"/>
      <c r="K368" s="815"/>
      <c r="L368" s="815"/>
      <c r="M368" s="815"/>
      <c r="N368" s="815"/>
      <c r="O368" s="815"/>
      <c r="P368" s="815"/>
      <c r="Q368" s="815"/>
      <c r="R368" s="815"/>
      <c r="S368" s="815"/>
      <c r="T368" s="815"/>
      <c r="U368" s="815"/>
      <c r="V368" s="815"/>
    </row>
    <row r="369" spans="1:22" ht="11.25" customHeight="1">
      <c r="A369" s="140"/>
      <c r="B369" s="141"/>
      <c r="C369" s="142"/>
      <c r="D369" s="142"/>
      <c r="E369" s="142"/>
      <c r="F369" s="141"/>
      <c r="G369" s="141"/>
      <c r="H369" s="141"/>
      <c r="I369" s="141"/>
      <c r="J369" s="143"/>
      <c r="K369" s="142"/>
      <c r="L369" s="144"/>
      <c r="M369" s="145"/>
      <c r="N369" s="145"/>
      <c r="O369" s="145"/>
      <c r="P369" s="146"/>
      <c r="Q369" s="146"/>
      <c r="R369" s="146"/>
      <c r="S369" s="147"/>
      <c r="T369" s="147"/>
      <c r="U369" s="147"/>
      <c r="V369" s="147"/>
    </row>
    <row r="370" spans="1:22" ht="14.25" customHeight="1">
      <c r="A370" s="140"/>
      <c r="B370" s="165" t="s">
        <v>278</v>
      </c>
      <c r="C370" s="142"/>
      <c r="D370" s="1721" t="s">
        <v>345</v>
      </c>
      <c r="E370" s="1722"/>
      <c r="F370" s="1722"/>
      <c r="G370" s="1722"/>
      <c r="H370" s="1722"/>
      <c r="I370" s="141"/>
      <c r="J370" s="143"/>
      <c r="K370" s="142"/>
      <c r="L370" s="144"/>
      <c r="M370" s="145"/>
      <c r="N370" s="145"/>
      <c r="O370" s="145"/>
      <c r="P370" s="146"/>
      <c r="Q370" s="146"/>
      <c r="R370" s="146"/>
      <c r="S370" s="147"/>
      <c r="T370" s="147"/>
      <c r="U370" s="147"/>
      <c r="V370" s="147"/>
    </row>
    <row r="371" spans="1:22" ht="15.75">
      <c r="A371" s="140"/>
      <c r="B371" s="166" t="s">
        <v>295</v>
      </c>
      <c r="C371" s="148"/>
      <c r="D371" s="1768" t="s">
        <v>296</v>
      </c>
      <c r="E371" s="1769"/>
      <c r="F371" s="1769"/>
      <c r="G371" s="1604"/>
      <c r="H371" s="1761"/>
      <c r="I371" s="1762"/>
      <c r="J371" s="1762"/>
      <c r="K371" s="142"/>
      <c r="L371" s="144"/>
      <c r="M371" s="145"/>
      <c r="N371" s="145"/>
      <c r="O371" s="145"/>
      <c r="P371" s="146"/>
      <c r="Q371" s="146"/>
      <c r="R371" s="146"/>
      <c r="S371" s="147"/>
      <c r="T371" s="147"/>
      <c r="U371" s="147"/>
      <c r="V371" s="147"/>
    </row>
    <row r="372" spans="1:22" ht="15.75">
      <c r="A372" s="140"/>
      <c r="B372" s="166" t="s">
        <v>297</v>
      </c>
      <c r="C372" s="148"/>
      <c r="D372" s="1768" t="s">
        <v>298</v>
      </c>
      <c r="E372" s="1769"/>
      <c r="F372" s="1769"/>
      <c r="G372" s="1604"/>
      <c r="H372" s="148"/>
      <c r="I372" s="461"/>
      <c r="J372" s="461"/>
      <c r="K372" s="142"/>
      <c r="L372" s="144"/>
      <c r="M372" s="145"/>
      <c r="N372" s="145"/>
      <c r="O372" s="145"/>
      <c r="P372" s="146"/>
      <c r="Q372" s="146"/>
      <c r="R372" s="146"/>
      <c r="S372" s="147"/>
      <c r="T372" s="147"/>
      <c r="U372" s="147"/>
      <c r="V372" s="147"/>
    </row>
    <row r="373" spans="2:8" ht="15.75">
      <c r="B373" s="166" t="s">
        <v>511</v>
      </c>
      <c r="D373" s="1721" t="s">
        <v>512</v>
      </c>
      <c r="E373" s="1722"/>
      <c r="F373" s="1722"/>
      <c r="G373" s="1722"/>
      <c r="H373" s="1722"/>
    </row>
    <row r="374" spans="1:22" ht="15" customHeight="1">
      <c r="A374" s="140"/>
      <c r="B374" s="166"/>
      <c r="C374" s="148"/>
      <c r="D374" s="148"/>
      <c r="E374" s="166"/>
      <c r="F374" s="182"/>
      <c r="G374" s="182"/>
      <c r="H374" s="182"/>
      <c r="I374" s="182"/>
      <c r="J374" s="148"/>
      <c r="K374" s="142"/>
      <c r="L374" s="144"/>
      <c r="M374" s="145"/>
      <c r="N374" s="145"/>
      <c r="O374" s="145"/>
      <c r="P374" s="146"/>
      <c r="Q374" s="146"/>
      <c r="R374" s="146"/>
      <c r="S374" s="147"/>
      <c r="T374" s="147"/>
      <c r="U374" s="147"/>
      <c r="V374" s="147"/>
    </row>
    <row r="375" spans="2:19" ht="15.75">
      <c r="B375" s="35"/>
      <c r="C375" s="36"/>
      <c r="D375" s="36"/>
      <c r="E375" s="36"/>
      <c r="F375" s="35"/>
      <c r="G375" s="35"/>
      <c r="H375" s="35"/>
      <c r="I375" s="35"/>
      <c r="J375" s="46"/>
      <c r="K375" s="36"/>
      <c r="L375" s="341"/>
      <c r="M375" s="341"/>
      <c r="N375" s="224"/>
      <c r="O375" s="342"/>
      <c r="P375" s="342"/>
      <c r="Q375" s="342"/>
      <c r="R375" s="224"/>
      <c r="S375" s="343"/>
    </row>
    <row r="376" spans="2:19" ht="15.75">
      <c r="B376" s="35"/>
      <c r="C376" s="36"/>
      <c r="D376" s="36"/>
      <c r="E376" s="36"/>
      <c r="F376" s="35"/>
      <c r="G376" s="35"/>
      <c r="H376" s="35"/>
      <c r="I376" s="35"/>
      <c r="J376" s="46"/>
      <c r="K376" s="36"/>
      <c r="L376" s="341"/>
      <c r="M376" s="341"/>
      <c r="N376" s="224"/>
      <c r="O376" s="342"/>
      <c r="P376" s="344"/>
      <c r="Q376" s="342"/>
      <c r="R376" s="224"/>
      <c r="S376" s="343"/>
    </row>
    <row r="377" spans="2:19" ht="15.75">
      <c r="B377" s="35"/>
      <c r="C377" s="36"/>
      <c r="D377" s="36"/>
      <c r="E377" s="36"/>
      <c r="F377" s="35"/>
      <c r="G377" s="35"/>
      <c r="H377" s="35"/>
      <c r="I377" s="35"/>
      <c r="J377" s="46"/>
      <c r="K377" s="36"/>
      <c r="L377" s="341"/>
      <c r="M377" s="341"/>
      <c r="N377" s="224"/>
      <c r="O377" s="342"/>
      <c r="P377" s="342"/>
      <c r="Q377" s="342"/>
      <c r="R377" s="224"/>
      <c r="S377" s="343"/>
    </row>
    <row r="378" spans="2:19" ht="15.75">
      <c r="B378" s="35"/>
      <c r="C378" s="36"/>
      <c r="D378" s="36"/>
      <c r="E378" s="36"/>
      <c r="F378" s="35"/>
      <c r="G378" s="35"/>
      <c r="H378" s="35"/>
      <c r="I378" s="35"/>
      <c r="J378" s="46"/>
      <c r="K378" s="36"/>
      <c r="L378" s="341"/>
      <c r="M378" s="341"/>
      <c r="N378" s="224"/>
      <c r="O378" s="342"/>
      <c r="P378" s="342"/>
      <c r="Q378" s="342"/>
      <c r="R378" s="224"/>
      <c r="S378" s="343"/>
    </row>
    <row r="379" spans="2:19" ht="15.75">
      <c r="B379" s="35"/>
      <c r="C379" s="36"/>
      <c r="D379" s="36"/>
      <c r="E379" s="36"/>
      <c r="F379" s="35"/>
      <c r="G379" s="35"/>
      <c r="H379" s="35"/>
      <c r="I379" s="35"/>
      <c r="J379" s="46"/>
      <c r="K379" s="36"/>
      <c r="L379" s="341"/>
      <c r="M379" s="341"/>
      <c r="N379" s="341"/>
      <c r="O379" s="345"/>
      <c r="P379" s="346"/>
      <c r="Q379" s="345"/>
      <c r="R379" s="341"/>
      <c r="S379" s="347"/>
    </row>
    <row r="380" spans="2:18" ht="15.75">
      <c r="B380" s="35"/>
      <c r="C380" s="36"/>
      <c r="D380" s="36"/>
      <c r="E380" s="36"/>
      <c r="F380" s="35"/>
      <c r="G380" s="35"/>
      <c r="H380" s="35"/>
      <c r="I380" s="35"/>
      <c r="J380" s="46"/>
      <c r="K380" s="36"/>
      <c r="L380" s="48"/>
      <c r="M380" s="37"/>
      <c r="N380" s="37"/>
      <c r="O380" s="37"/>
      <c r="P380" s="33"/>
      <c r="Q380" s="33"/>
      <c r="R380" s="33"/>
    </row>
    <row r="381" spans="2:18" ht="15.75">
      <c r="B381" s="35"/>
      <c r="C381" s="36"/>
      <c r="D381" s="36"/>
      <c r="E381" s="36"/>
      <c r="F381" s="35"/>
      <c r="G381" s="35"/>
      <c r="H381" s="35"/>
      <c r="I381" s="35"/>
      <c r="J381" s="46"/>
      <c r="K381" s="36"/>
      <c r="L381" s="48"/>
      <c r="M381" s="37"/>
      <c r="N381" s="37"/>
      <c r="O381" s="37"/>
      <c r="P381" s="33"/>
      <c r="Q381" s="33"/>
      <c r="R381" s="33"/>
    </row>
    <row r="382" spans="2:18" ht="15.75">
      <c r="B382" s="35"/>
      <c r="C382" s="36"/>
      <c r="D382" s="36"/>
      <c r="E382" s="36"/>
      <c r="F382" s="35"/>
      <c r="G382" s="35"/>
      <c r="H382" s="35"/>
      <c r="I382" s="35"/>
      <c r="J382" s="46"/>
      <c r="K382" s="36"/>
      <c r="L382" s="48"/>
      <c r="M382" s="37"/>
      <c r="N382" s="37"/>
      <c r="O382" s="37"/>
      <c r="P382" s="33"/>
      <c r="Q382" s="33"/>
      <c r="R382" s="33"/>
    </row>
    <row r="383" spans="2:18" ht="15.75">
      <c r="B383" s="35"/>
      <c r="C383" s="36"/>
      <c r="D383" s="36"/>
      <c r="E383" s="36"/>
      <c r="F383" s="35"/>
      <c r="G383" s="35"/>
      <c r="H383" s="35"/>
      <c r="I383" s="35"/>
      <c r="J383" s="46"/>
      <c r="K383" s="36"/>
      <c r="L383" s="48"/>
      <c r="M383" s="37"/>
      <c r="N383" s="37"/>
      <c r="O383" s="37"/>
      <c r="P383" s="33"/>
      <c r="Q383" s="33"/>
      <c r="R383" s="33"/>
    </row>
    <row r="384" spans="2:18" ht="15.75">
      <c r="B384" s="35"/>
      <c r="C384" s="36"/>
      <c r="D384" s="36"/>
      <c r="E384" s="36"/>
      <c r="F384" s="35"/>
      <c r="G384" s="35"/>
      <c r="H384" s="35"/>
      <c r="I384" s="35"/>
      <c r="J384" s="46"/>
      <c r="K384" s="36"/>
      <c r="L384" s="48"/>
      <c r="M384" s="37"/>
      <c r="N384" s="37"/>
      <c r="O384" s="37"/>
      <c r="P384" s="33"/>
      <c r="Q384" s="33"/>
      <c r="R384" s="33"/>
    </row>
    <row r="387" spans="17:22" ht="15.75">
      <c r="Q387" s="33"/>
      <c r="R387" s="33"/>
      <c r="S387" s="33"/>
      <c r="T387" s="33"/>
      <c r="U387" s="33"/>
      <c r="V387" s="33"/>
    </row>
    <row r="390" spans="17:22" ht="15.75">
      <c r="Q390" s="33"/>
      <c r="R390" s="33"/>
      <c r="S390" s="33"/>
      <c r="T390" s="33"/>
      <c r="U390" s="33"/>
      <c r="V390" s="33"/>
    </row>
  </sheetData>
  <sheetProtection/>
  <mergeCells count="121">
    <mergeCell ref="A349:V349"/>
    <mergeCell ref="A350:M350"/>
    <mergeCell ref="A240:V240"/>
    <mergeCell ref="T362:V362"/>
    <mergeCell ref="A358:M358"/>
    <mergeCell ref="A359:M359"/>
    <mergeCell ref="A360:M360"/>
    <mergeCell ref="A361:M361"/>
    <mergeCell ref="A362:M362"/>
    <mergeCell ref="Q362:S362"/>
    <mergeCell ref="A172:V172"/>
    <mergeCell ref="A123:V123"/>
    <mergeCell ref="A337:B337"/>
    <mergeCell ref="A209:V209"/>
    <mergeCell ref="A343:M343"/>
    <mergeCell ref="Q348:S348"/>
    <mergeCell ref="C2:F3"/>
    <mergeCell ref="E4:F4"/>
    <mergeCell ref="C4:C7"/>
    <mergeCell ref="J4:L4"/>
    <mergeCell ref="A61:V61"/>
    <mergeCell ref="A94:V94"/>
    <mergeCell ref="A23:V23"/>
    <mergeCell ref="A58:B58"/>
    <mergeCell ref="A60:V60"/>
    <mergeCell ref="T4:V4"/>
    <mergeCell ref="A22:B22"/>
    <mergeCell ref="A9:V9"/>
    <mergeCell ref="A20:B20"/>
    <mergeCell ref="A56:B56"/>
    <mergeCell ref="A57:B57"/>
    <mergeCell ref="A55:B55"/>
    <mergeCell ref="A54:B54"/>
    <mergeCell ref="K5:K7"/>
    <mergeCell ref="A59:B59"/>
    <mergeCell ref="N4:P4"/>
    <mergeCell ref="N6:V6"/>
    <mergeCell ref="A95:V95"/>
    <mergeCell ref="A21:B21"/>
    <mergeCell ref="H3:H7"/>
    <mergeCell ref="N2:V3"/>
    <mergeCell ref="I3:L3"/>
    <mergeCell ref="A10:V10"/>
    <mergeCell ref="G2:G7"/>
    <mergeCell ref="Q4:S4"/>
    <mergeCell ref="A346:M346"/>
    <mergeCell ref="A62:V62"/>
    <mergeCell ref="A357:M357"/>
    <mergeCell ref="A317:V317"/>
    <mergeCell ref="A98:B98"/>
    <mergeCell ref="A320:B320"/>
    <mergeCell ref="A239:B239"/>
    <mergeCell ref="D4:D7"/>
    <mergeCell ref="A1:V1"/>
    <mergeCell ref="B2:B7"/>
    <mergeCell ref="I4:I7"/>
    <mergeCell ref="A2:A7"/>
    <mergeCell ref="H2:M2"/>
    <mergeCell ref="L5:L7"/>
    <mergeCell ref="F5:F7"/>
    <mergeCell ref="J5:J7"/>
    <mergeCell ref="E5:E7"/>
    <mergeCell ref="M3:M7"/>
    <mergeCell ref="D372:G372"/>
    <mergeCell ref="D371:G371"/>
    <mergeCell ref="N355:P355"/>
    <mergeCell ref="A356:V356"/>
    <mergeCell ref="N362:P362"/>
    <mergeCell ref="A352:M352"/>
    <mergeCell ref="A353:M353"/>
    <mergeCell ref="A354:M354"/>
    <mergeCell ref="A311:B311"/>
    <mergeCell ref="A99:B99"/>
    <mergeCell ref="A344:M344"/>
    <mergeCell ref="A348:M348"/>
    <mergeCell ref="T348:V348"/>
    <mergeCell ref="A351:M351"/>
    <mergeCell ref="A334:V334"/>
    <mergeCell ref="A347:M347"/>
    <mergeCell ref="A345:M345"/>
    <mergeCell ref="N348:P348"/>
    <mergeCell ref="A168:B168"/>
    <mergeCell ref="A355:M355"/>
    <mergeCell ref="Q355:S355"/>
    <mergeCell ref="T355:V355"/>
    <mergeCell ref="D370:H370"/>
    <mergeCell ref="H371:J371"/>
    <mergeCell ref="A283:V283"/>
    <mergeCell ref="A296:V296"/>
    <mergeCell ref="A309:B309"/>
    <mergeCell ref="A310:B310"/>
    <mergeCell ref="A315:B315"/>
    <mergeCell ref="A237:B237"/>
    <mergeCell ref="A241:V241"/>
    <mergeCell ref="A102:V102"/>
    <mergeCell ref="A118:B118"/>
    <mergeCell ref="A313:B313"/>
    <mergeCell ref="A120:B120"/>
    <mergeCell ref="A236:B236"/>
    <mergeCell ref="A217:V217"/>
    <mergeCell ref="A226:V226"/>
    <mergeCell ref="A314:B314"/>
    <mergeCell ref="A171:V171"/>
    <mergeCell ref="A100:B100"/>
    <mergeCell ref="A234:B234"/>
    <mergeCell ref="A235:B235"/>
    <mergeCell ref="A238:B238"/>
    <mergeCell ref="A124:V124"/>
    <mergeCell ref="A157:V157"/>
    <mergeCell ref="A165:V165"/>
    <mergeCell ref="A122:V122"/>
    <mergeCell ref="A325:V325"/>
    <mergeCell ref="A119:B119"/>
    <mergeCell ref="D373:H373"/>
    <mergeCell ref="A312:V312"/>
    <mergeCell ref="A333:V333"/>
    <mergeCell ref="A326:V326"/>
    <mergeCell ref="A329:B329"/>
    <mergeCell ref="A330:B330"/>
    <mergeCell ref="A331:B331"/>
    <mergeCell ref="A332:B332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1" r:id="rId1"/>
  <rowBreaks count="2" manualBreakCount="2">
    <brk id="26" max="21" man="1"/>
    <brk id="59" max="21" man="1"/>
  </rowBreaks>
  <ignoredErrors>
    <ignoredError sqref="G174:H174 G188 G205 G96 G181:H181 G185:H185 G192 G201 G197:H198 G228 G231 G219:H219 G223 G218 G211:H211 G214 H220" unlockedFormula="1"/>
    <ignoredError sqref="H188 H205 H96 H192 H201 H228 H223 H231 H214" formula="1" unlockedFormula="1"/>
    <ignoredError sqref="H17 H28 H25 H30 H33 H36 H39 H46 H48 H51 H315 H12 H66 H79 H81 H87 H75 H72 H69 H195" formula="1"/>
    <ignoredError sqref="A14:A19 A11 A24:A26 A46:A53 A28:A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2016-04-20T06:59:25Z</cp:lastPrinted>
  <dcterms:created xsi:type="dcterms:W3CDTF">2003-06-23T04:55:14Z</dcterms:created>
  <dcterms:modified xsi:type="dcterms:W3CDTF">2016-07-07T06:34:11Z</dcterms:modified>
  <cp:category/>
  <cp:version/>
  <cp:contentType/>
  <cp:contentStatus/>
</cp:coreProperties>
</file>